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on de acceso a la informacion\2022\1ER TRIMESTRE\"/>
    </mc:Choice>
  </mc:AlternateContent>
  <xr:revisionPtr revIDLastSave="0" documentId="13_ncr:1_{ACD32154-7337-4A23-8F9D-7E8A5913015B}" xr6:coauthVersionLast="46" xr6:coauthVersionMax="46" xr10:uidLastSave="{00000000-0000-0000-0000-000000000000}"/>
  <bookViews>
    <workbookView xWindow="1080" yWindow="1080" windowWidth="21960" windowHeight="10056" xr2:uid="{1FAF5BA5-D285-4914-9C14-099463585DFE}"/>
  </bookViews>
  <sheets>
    <sheet name="Ramo XXXIII" sheetId="1" r:id="rId1"/>
    <sheet name="graficas de compracion 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N15" i="1"/>
  <c r="O15" i="1"/>
  <c r="P15" i="1"/>
  <c r="M15" i="1"/>
  <c r="L15" i="1"/>
  <c r="G15" i="1"/>
  <c r="H15" i="1"/>
  <c r="I15" i="1"/>
  <c r="J15" i="1"/>
  <c r="F15" i="1"/>
  <c r="N53" i="2" l="1"/>
  <c r="N54" i="2" s="1"/>
  <c r="L53" i="2"/>
  <c r="L54" i="2" s="1"/>
  <c r="P15" i="2"/>
  <c r="P16" i="2" s="1"/>
  <c r="N15" i="2"/>
  <c r="N16" i="2" s="1"/>
  <c r="L15" i="2"/>
  <c r="L16" i="2" s="1"/>
  <c r="D23" i="1"/>
  <c r="D20" i="1"/>
  <c r="Q16" i="1"/>
  <c r="P16" i="1"/>
  <c r="O16" i="1"/>
  <c r="N16" i="1"/>
  <c r="M16" i="1"/>
  <c r="L16" i="1"/>
  <c r="K16" i="1"/>
  <c r="J16" i="1"/>
  <c r="I16" i="1"/>
  <c r="H16" i="1"/>
  <c r="G16" i="1"/>
  <c r="F16" i="1"/>
  <c r="Q15" i="1"/>
  <c r="Q17" i="1" s="1"/>
  <c r="P17" i="1"/>
  <c r="O17" i="1"/>
  <c r="N17" i="1"/>
  <c r="M17" i="1"/>
  <c r="L17" i="1"/>
  <c r="K15" i="1"/>
  <c r="K17" i="1" s="1"/>
  <c r="J17" i="1"/>
  <c r="I17" i="1"/>
  <c r="H17" i="1"/>
  <c r="G17" i="1"/>
  <c r="F17" i="1"/>
  <c r="R14" i="1"/>
  <c r="R13" i="1"/>
  <c r="N18" i="1" s="1"/>
  <c r="Q9" i="1"/>
  <c r="Q23" i="1" s="1"/>
  <c r="P9" i="1"/>
  <c r="O9" i="1"/>
  <c r="N9" i="1"/>
  <c r="M9" i="1"/>
  <c r="L9" i="1"/>
  <c r="K9" i="1"/>
  <c r="J9" i="1"/>
  <c r="I9" i="1"/>
  <c r="H9" i="1"/>
  <c r="G9" i="1"/>
  <c r="F9" i="1"/>
  <c r="Q8" i="1"/>
  <c r="Q10" i="1" s="1"/>
  <c r="P8" i="1"/>
  <c r="P10" i="1" s="1"/>
  <c r="O8" i="1"/>
  <c r="O10" i="1" s="1"/>
  <c r="N8" i="1"/>
  <c r="N10" i="1" s="1"/>
  <c r="M8" i="1"/>
  <c r="M10" i="1" s="1"/>
  <c r="L8" i="1"/>
  <c r="L10" i="1" s="1"/>
  <c r="K8" i="1"/>
  <c r="K10" i="1" s="1"/>
  <c r="J8" i="1"/>
  <c r="J10" i="1" s="1"/>
  <c r="I8" i="1"/>
  <c r="I10" i="1" s="1"/>
  <c r="H8" i="1"/>
  <c r="H10" i="1" s="1"/>
  <c r="G8" i="1"/>
  <c r="G10" i="1" s="1"/>
  <c r="F8" i="1"/>
  <c r="F10" i="1" s="1"/>
  <c r="R7" i="1"/>
  <c r="R6" i="1"/>
  <c r="P11" i="1" s="1"/>
  <c r="R11" i="1" l="1"/>
  <c r="I23" i="1"/>
  <c r="L23" i="1"/>
  <c r="K23" i="1"/>
  <c r="R18" i="1"/>
  <c r="G23" i="1"/>
  <c r="O23" i="1"/>
  <c r="H23" i="1"/>
  <c r="P23" i="1"/>
  <c r="M23" i="1"/>
  <c r="N23" i="1"/>
  <c r="F23" i="1"/>
  <c r="J23" i="1"/>
  <c r="J26" i="1"/>
  <c r="J24" i="1"/>
  <c r="G24" i="1"/>
  <c r="G26" i="1"/>
  <c r="K24" i="1"/>
  <c r="K26" i="1"/>
  <c r="O24" i="1"/>
  <c r="O26" i="1"/>
  <c r="N26" i="1"/>
  <c r="N24" i="1"/>
  <c r="H24" i="1"/>
  <c r="H25" i="1" s="1"/>
  <c r="H26" i="1"/>
  <c r="L24" i="1"/>
  <c r="L25" i="1" s="1"/>
  <c r="L26" i="1"/>
  <c r="P24" i="1"/>
  <c r="P26" i="1"/>
  <c r="F26" i="1"/>
  <c r="F24" i="1"/>
  <c r="I26" i="1"/>
  <c r="I24" i="1"/>
  <c r="I25" i="1" s="1"/>
  <c r="M26" i="1"/>
  <c r="M24" i="1"/>
  <c r="Q26" i="1"/>
  <c r="Q24" i="1"/>
  <c r="Q25" i="1" s="1"/>
  <c r="I11" i="1"/>
  <c r="M11" i="1"/>
  <c r="Q11" i="1"/>
  <c r="R15" i="1"/>
  <c r="R17" i="1" s="1"/>
  <c r="G18" i="1"/>
  <c r="K18" i="1"/>
  <c r="O18" i="1"/>
  <c r="J11" i="1"/>
  <c r="N11" i="1"/>
  <c r="N20" i="1" s="1"/>
  <c r="N21" i="1" s="1"/>
  <c r="R16" i="1"/>
  <c r="H18" i="1"/>
  <c r="L18" i="1"/>
  <c r="P18" i="1"/>
  <c r="P20" i="1" s="1"/>
  <c r="P21" i="1" s="1"/>
  <c r="R8" i="1"/>
  <c r="R10" i="1" s="1"/>
  <c r="K11" i="1"/>
  <c r="O11" i="1"/>
  <c r="I18" i="1"/>
  <c r="M18" i="1"/>
  <c r="Q18" i="1"/>
  <c r="R9" i="1"/>
  <c r="H11" i="1"/>
  <c r="L11" i="1"/>
  <c r="F18" i="1"/>
  <c r="J18" i="1"/>
  <c r="O25" i="1" l="1"/>
  <c r="R20" i="1"/>
  <c r="R21" i="1" s="1"/>
  <c r="K25" i="1"/>
  <c r="N25" i="1"/>
  <c r="M25" i="1"/>
  <c r="F25" i="1"/>
  <c r="G25" i="1"/>
  <c r="P25" i="1"/>
  <c r="R23" i="1"/>
  <c r="I20" i="1"/>
  <c r="I21" i="1" s="1"/>
  <c r="J20" i="1"/>
  <c r="J21" i="1" s="1"/>
  <c r="K20" i="1"/>
  <c r="K21" i="1" s="1"/>
  <c r="F20" i="1"/>
  <c r="F21" i="1" s="1"/>
  <c r="I27" i="1"/>
  <c r="L27" i="1"/>
  <c r="F27" i="1"/>
  <c r="J25" i="1"/>
  <c r="Q20" i="1"/>
  <c r="Q21" i="1" s="1"/>
  <c r="L20" i="1"/>
  <c r="L21" i="1" s="1"/>
  <c r="G20" i="1"/>
  <c r="G21" i="1" s="1"/>
  <c r="M20" i="1"/>
  <c r="M21" i="1" s="1"/>
  <c r="H20" i="1"/>
  <c r="H21" i="1" s="1"/>
  <c r="R26" i="1"/>
  <c r="R24" i="1"/>
  <c r="O20" i="1"/>
  <c r="O21" i="1" s="1"/>
  <c r="O27" i="1"/>
  <c r="R25" i="1" l="1"/>
</calcChain>
</file>

<file path=xl/sharedStrings.xml><?xml version="1.0" encoding="utf-8"?>
<sst xmlns="http://schemas.openxmlformats.org/spreadsheetml/2006/main" count="91" uniqueCount="57">
  <si>
    <t>No.</t>
  </si>
  <si>
    <t>Meta</t>
  </si>
  <si>
    <t>Pts</t>
  </si>
  <si>
    <t>Logros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</si>
  <si>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</si>
  <si>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</si>
  <si>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</si>
  <si>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</si>
  <si>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</si>
  <si>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</si>
  <si>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</si>
  <si>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</si>
  <si>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</si>
  <si>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</si>
  <si>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</si>
  <si>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</si>
  <si>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</si>
  <si>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meta</t>
  </si>
  <si>
    <t>logro</t>
  </si>
  <si>
    <t>%</t>
  </si>
  <si>
    <t>p.max.</t>
  </si>
  <si>
    <t>p.cons.</t>
  </si>
  <si>
    <t>p.financ.</t>
  </si>
  <si>
    <t>Tesorería</t>
  </si>
  <si>
    <t>01.- Planes y desarrollo institucional para el municipio.</t>
  </si>
  <si>
    <t>Pts. Financieros</t>
  </si>
  <si>
    <t>Programatico</t>
  </si>
  <si>
    <t>% Avance</t>
  </si>
  <si>
    <t>P.Max.</t>
  </si>
  <si>
    <t>Puntos</t>
  </si>
  <si>
    <t>P.Cons.</t>
  </si>
  <si>
    <t>Totales</t>
  </si>
  <si>
    <t>% Final</t>
  </si>
  <si>
    <t>Reporte</t>
  </si>
  <si>
    <t>Anual</t>
  </si>
  <si>
    <t>1er trimestre</t>
  </si>
  <si>
    <t>2o trimestre</t>
  </si>
  <si>
    <t>3er trimestre</t>
  </si>
  <si>
    <t>4o trimestre</t>
  </si>
  <si>
    <t>Ene-Feb</t>
  </si>
  <si>
    <t>Mar-Abr</t>
  </si>
  <si>
    <t>May-Jun</t>
  </si>
  <si>
    <t>Jul-Ago</t>
  </si>
  <si>
    <t>Sep-Oct</t>
  </si>
  <si>
    <t>Nov-Dic</t>
  </si>
  <si>
    <t>suma</t>
  </si>
  <si>
    <t>promedio</t>
  </si>
  <si>
    <t>Ene-Mar</t>
  </si>
  <si>
    <t>Abr-Jun</t>
  </si>
  <si>
    <t>Jul-Sep</t>
  </si>
  <si>
    <t>Oct-Dic</t>
  </si>
  <si>
    <t>ENTREGAR OPORTUNAMENTE 3 PAQUETES MENSUALES PARA LA INTEGRACION DE RAMO XXXIII A CTA CORRIENTE</t>
  </si>
  <si>
    <t>ENTREGAR  OPORTUNAMENTE 4 REPORTES A LA SECRETARIA DE HACIENDA Y CREDITO PUBLICO(PORTAL APLICATIVO)EN COORD. CON SECRETARIA DE FINANZAS</t>
  </si>
  <si>
    <t>EVALUACION RAMO XXXIII 2020</t>
  </si>
  <si>
    <t>POA 2020</t>
  </si>
  <si>
    <t>P</t>
  </si>
  <si>
    <t>NADA QUE MANIFESTAR YA NO SE HAN HECHO POR PARTE DE PLANEACION.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</si>
</sst>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9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9"/>
        <bgColor rgb="FF1AAF01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theme="0" tint="-0.499984740745262"/>
        <bgColor rgb="FFD8D8D8"/>
      </patternFill>
    </fill>
    <fill>
      <patternFill patternType="solid">
        <fgColor theme="1" tint="0.499984740745262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theme="0" tint="-0.499984740745262"/>
        <bgColor rgb="FF1AAF01"/>
      </patternFill>
    </fill>
    <fill>
      <patternFill patternType="solid">
        <fgColor theme="0" tint="-0.499984740745262"/>
        <bgColor rgb="FFFFFFFF"/>
      </patternFill>
    </fill>
    <fill>
      <patternFill patternType="solid">
        <fgColor rgb="FFFFFF00"/>
        <bgColor rgb="FFFFFFFF"/>
      </patternFill>
    </fill>
  </fills>
  <borders count="35">
    <border>
      <left/>
      <right/>
      <top/>
      <bottom/>
      <diagonal/>
    </border>
    <border>
      <left style="dashed">
        <color rgb="FF000000"/>
      </left>
      <right style="dashed">
        <color rgb="FF000000"/>
      </right>
      <top/>
      <bottom/>
      <diagonal/>
    </border>
    <border>
      <left style="dashed">
        <color rgb="FF000000"/>
      </left>
      <right style="dashed">
        <color rgb="FF000000"/>
      </right>
      <top/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dashed">
        <color rgb="FF000000"/>
      </right>
      <top/>
      <bottom/>
      <diagonal/>
    </border>
    <border>
      <left/>
      <right/>
      <top style="dashed">
        <color rgb="FF000000"/>
      </top>
      <bottom/>
      <diagonal/>
    </border>
    <border>
      <left style="thick">
        <color auto="1"/>
      </left>
      <right/>
      <top style="dashed">
        <color rgb="FF000000"/>
      </top>
      <bottom/>
      <diagonal/>
    </border>
    <border>
      <left/>
      <right style="thick">
        <color auto="1"/>
      </right>
      <top style="dashed">
        <color rgb="FF000000"/>
      </top>
      <bottom/>
      <diagonal/>
    </border>
    <border>
      <left style="medium">
        <color rgb="FF323543"/>
      </left>
      <right style="medium">
        <color rgb="FF323543"/>
      </right>
      <top style="medium">
        <color rgb="FF323543"/>
      </top>
      <bottom style="medium">
        <color rgb="FF323543"/>
      </bottom>
      <diagonal/>
    </border>
    <border>
      <left style="medium">
        <color rgb="FF323543"/>
      </left>
      <right/>
      <top style="medium">
        <color rgb="FF323543"/>
      </top>
      <bottom style="medium">
        <color rgb="FF323543"/>
      </bottom>
      <diagonal/>
    </border>
    <border>
      <left style="thick">
        <color auto="1"/>
      </left>
      <right style="medium">
        <color rgb="FF323543"/>
      </right>
      <top style="medium">
        <color rgb="FF323543"/>
      </top>
      <bottom style="medium">
        <color rgb="FF323543"/>
      </bottom>
      <diagonal/>
    </border>
    <border>
      <left style="medium">
        <color rgb="FF323543"/>
      </left>
      <right style="thick">
        <color auto="1"/>
      </right>
      <top style="medium">
        <color rgb="FF323543"/>
      </top>
      <bottom style="medium">
        <color rgb="FF323543"/>
      </bottom>
      <diagonal/>
    </border>
    <border>
      <left/>
      <right/>
      <top/>
      <bottom style="dashed">
        <color rgb="FF000000"/>
      </bottom>
      <diagonal/>
    </border>
    <border>
      <left style="thick">
        <color auto="1"/>
      </left>
      <right/>
      <top/>
      <bottom style="dashed">
        <color rgb="FF000000"/>
      </bottom>
      <diagonal/>
    </border>
    <border>
      <left/>
      <right style="thick">
        <color auto="1"/>
      </right>
      <top/>
      <bottom style="dashed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323543"/>
      </right>
      <top style="medium">
        <color rgb="FF323543"/>
      </top>
      <bottom style="medium">
        <color rgb="FF32354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rgb="FF323543"/>
      </right>
      <top style="medium">
        <color rgb="FF323543"/>
      </top>
      <bottom style="medium">
        <color rgb="FF323543"/>
      </bottom>
      <diagonal/>
    </border>
    <border>
      <left/>
      <right/>
      <top style="dashed">
        <color rgb="FF000000"/>
      </top>
      <bottom style="medium">
        <color rgb="FF323543"/>
      </bottom>
      <diagonal/>
    </border>
    <border>
      <left/>
      <right/>
      <top style="medium">
        <color rgb="FF323543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dashed">
        <color rgb="FF000000"/>
      </left>
      <right style="dashed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vertical="top" wrapText="1"/>
    </xf>
    <xf numFmtId="0" fontId="0" fillId="2" borderId="0" xfId="0" applyFill="1"/>
    <xf numFmtId="0" fontId="0" fillId="0" borderId="0" xfId="0" applyAlignment="1">
      <alignment horizontal="center"/>
    </xf>
    <xf numFmtId="0" fontId="5" fillId="4" borderId="4" xfId="0" applyFont="1" applyFill="1" applyBorder="1" applyAlignment="1">
      <alignment horizontal="right"/>
    </xf>
    <xf numFmtId="0" fontId="10" fillId="2" borderId="0" xfId="0" applyFont="1" applyFill="1" applyAlignment="1">
      <alignment horizontal="center"/>
    </xf>
    <xf numFmtId="0" fontId="5" fillId="6" borderId="0" xfId="0" applyFont="1" applyFill="1"/>
    <xf numFmtId="0" fontId="0" fillId="6" borderId="0" xfId="0" applyFill="1" applyAlignment="1">
      <alignment horizontal="center"/>
    </xf>
    <xf numFmtId="0" fontId="0" fillId="6" borderId="0" xfId="0" applyFill="1"/>
    <xf numFmtId="0" fontId="9" fillId="7" borderId="0" xfId="0" applyFont="1" applyFill="1" applyAlignment="1">
      <alignment horizontal="center"/>
    </xf>
    <xf numFmtId="0" fontId="9" fillId="7" borderId="0" xfId="0" applyFont="1" applyFill="1" applyAlignment="1">
      <alignment horizontal="right"/>
    </xf>
    <xf numFmtId="164" fontId="9" fillId="7" borderId="0" xfId="0" applyNumberFormat="1" applyFont="1" applyFill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10" fontId="1" fillId="0" borderId="0" xfId="0" applyNumberFormat="1" applyFont="1"/>
    <xf numFmtId="0" fontId="2" fillId="0" borderId="0" xfId="0" applyFont="1"/>
    <xf numFmtId="9" fontId="2" fillId="0" borderId="0" xfId="0" applyNumberFormat="1" applyFont="1"/>
    <xf numFmtId="10" fontId="2" fillId="0" borderId="0" xfId="0" applyNumberFormat="1" applyFont="1"/>
    <xf numFmtId="9" fontId="1" fillId="0" borderId="0" xfId="0" applyNumberFormat="1" applyFont="1"/>
    <xf numFmtId="0" fontId="2" fillId="0" borderId="0" xfId="0" applyFont="1" applyAlignment="1">
      <alignment horizontal="center" vertical="center"/>
    </xf>
    <xf numFmtId="10" fontId="1" fillId="0" borderId="0" xfId="1" applyNumberFormat="1"/>
    <xf numFmtId="0" fontId="0" fillId="0" borderId="0" xfId="0"/>
    <xf numFmtId="0" fontId="5" fillId="8" borderId="13" xfId="0" applyFont="1" applyFill="1" applyBorder="1" applyAlignment="1">
      <alignment horizontal="right"/>
    </xf>
    <xf numFmtId="3" fontId="5" fillId="8" borderId="13" xfId="0" applyNumberFormat="1" applyFont="1" applyFill="1" applyBorder="1" applyAlignment="1">
      <alignment horizontal="center"/>
    </xf>
    <xf numFmtId="3" fontId="5" fillId="8" borderId="14" xfId="0" applyNumberFormat="1" applyFont="1" applyFill="1" applyBorder="1" applyAlignment="1">
      <alignment horizontal="center"/>
    </xf>
    <xf numFmtId="3" fontId="5" fillId="8" borderId="15" xfId="0" applyNumberFormat="1" applyFont="1" applyFill="1" applyBorder="1" applyAlignment="1">
      <alignment horizontal="center"/>
    </xf>
    <xf numFmtId="3" fontId="5" fillId="8" borderId="3" xfId="0" applyNumberFormat="1" applyFont="1" applyFill="1" applyBorder="1" applyAlignment="1">
      <alignment horizontal="center"/>
    </xf>
    <xf numFmtId="0" fontId="5" fillId="8" borderId="0" xfId="0" applyFont="1" applyFill="1" applyAlignment="1">
      <alignment horizontal="right"/>
    </xf>
    <xf numFmtId="0" fontId="0" fillId="8" borderId="16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11" fillId="9" borderId="18" xfId="0" applyFont="1" applyFill="1" applyBorder="1" applyAlignment="1" applyProtection="1">
      <alignment horizontal="center"/>
      <protection locked="0"/>
    </xf>
    <xf numFmtId="0" fontId="11" fillId="9" borderId="16" xfId="0" applyFont="1" applyFill="1" applyBorder="1" applyAlignment="1" applyProtection="1">
      <alignment horizontal="center"/>
      <protection locked="0"/>
    </xf>
    <xf numFmtId="0" fontId="11" fillId="9" borderId="19" xfId="0" applyFont="1" applyFill="1" applyBorder="1" applyAlignment="1" applyProtection="1">
      <alignment horizontal="center"/>
      <protection locked="0"/>
    </xf>
    <xf numFmtId="0" fontId="12" fillId="10" borderId="1" xfId="0" applyFont="1" applyFill="1" applyBorder="1" applyAlignment="1">
      <alignment horizontal="center"/>
    </xf>
    <xf numFmtId="9" fontId="0" fillId="8" borderId="0" xfId="0" applyNumberFormat="1" applyFill="1" applyAlignment="1">
      <alignment horizontal="center"/>
    </xf>
    <xf numFmtId="9" fontId="0" fillId="8" borderId="10" xfId="0" applyNumberFormat="1" applyFill="1" applyBorder="1" applyAlignment="1">
      <alignment horizontal="center"/>
    </xf>
    <xf numFmtId="9" fontId="0" fillId="8" borderId="11" xfId="0" applyNumberFormat="1" applyFill="1" applyBorder="1" applyAlignment="1">
      <alignment horizontal="center"/>
    </xf>
    <xf numFmtId="164" fontId="0" fillId="8" borderId="0" xfId="0" applyNumberFormat="1" applyFill="1" applyAlignment="1">
      <alignment horizontal="center"/>
    </xf>
    <xf numFmtId="164" fontId="0" fillId="8" borderId="10" xfId="0" applyNumberFormat="1" applyFill="1" applyBorder="1" applyAlignment="1">
      <alignment horizontal="center"/>
    </xf>
    <xf numFmtId="164" fontId="0" fillId="8" borderId="11" xfId="0" applyNumberFormat="1" applyFill="1" applyBorder="1" applyAlignment="1">
      <alignment horizontal="center"/>
    </xf>
    <xf numFmtId="164" fontId="5" fillId="8" borderId="1" xfId="0" applyNumberFormat="1" applyFont="1" applyFill="1" applyBorder="1" applyAlignment="1">
      <alignment horizontal="center"/>
    </xf>
    <xf numFmtId="0" fontId="5" fillId="8" borderId="20" xfId="0" applyFont="1" applyFill="1" applyBorder="1" applyAlignment="1">
      <alignment horizontal="right"/>
    </xf>
    <xf numFmtId="164" fontId="0" fillId="8" borderId="20" xfId="0" applyNumberFormat="1" applyFill="1" applyBorder="1" applyAlignment="1">
      <alignment horizontal="center"/>
    </xf>
    <xf numFmtId="164" fontId="0" fillId="8" borderId="21" xfId="0" applyNumberFormat="1" applyFill="1" applyBorder="1" applyAlignment="1">
      <alignment horizontal="center"/>
    </xf>
    <xf numFmtId="164" fontId="0" fillId="8" borderId="22" xfId="0" applyNumberFormat="1" applyFill="1" applyBorder="1" applyAlignment="1">
      <alignment horizontal="center"/>
    </xf>
    <xf numFmtId="164" fontId="5" fillId="8" borderId="2" xfId="0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5" fillId="3" borderId="13" xfId="0" applyFont="1" applyFill="1" applyBorder="1" applyAlignment="1">
      <alignment horizontal="right"/>
    </xf>
    <xf numFmtId="3" fontId="5" fillId="3" borderId="13" xfId="0" applyNumberFormat="1" applyFont="1" applyFill="1" applyBorder="1" applyAlignment="1">
      <alignment horizontal="center"/>
    </xf>
    <xf numFmtId="3" fontId="5" fillId="3" borderId="14" xfId="0" applyNumberFormat="1" applyFont="1" applyFill="1" applyBorder="1" applyAlignment="1">
      <alignment horizontal="center"/>
    </xf>
    <xf numFmtId="3" fontId="5" fillId="3" borderId="15" xfId="0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9" fontId="0" fillId="3" borderId="0" xfId="0" applyNumberFormat="1" applyFill="1" applyAlignment="1">
      <alignment horizontal="center"/>
    </xf>
    <xf numFmtId="9" fontId="0" fillId="3" borderId="11" xfId="0" applyNumberFormat="1" applyFill="1" applyBorder="1" applyAlignment="1">
      <alignment horizontal="center"/>
    </xf>
    <xf numFmtId="9" fontId="5" fillId="3" borderId="1" xfId="0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5" fillId="3" borderId="20" xfId="0" applyFont="1" applyFill="1" applyBorder="1" applyAlignment="1">
      <alignment horizontal="right"/>
    </xf>
    <xf numFmtId="164" fontId="0" fillId="3" borderId="20" xfId="0" applyNumberFormat="1" applyFill="1" applyBorder="1" applyAlignment="1">
      <alignment horizontal="center"/>
    </xf>
    <xf numFmtId="164" fontId="0" fillId="3" borderId="21" xfId="0" applyNumberFormat="1" applyFill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0" fontId="0" fillId="4" borderId="0" xfId="0" applyFill="1"/>
    <xf numFmtId="0" fontId="0" fillId="4" borderId="10" xfId="0" applyFill="1" applyBorder="1"/>
    <xf numFmtId="0" fontId="0" fillId="4" borderId="11" xfId="0" applyFill="1" applyBorder="1"/>
    <xf numFmtId="0" fontId="13" fillId="2" borderId="0" xfId="0" applyFont="1" applyFill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0" fontId="0" fillId="2" borderId="0" xfId="0" applyNumberFormat="1" applyFill="1" applyAlignment="1">
      <alignment horizontal="center"/>
    </xf>
    <xf numFmtId="10" fontId="0" fillId="2" borderId="10" xfId="0" applyNumberFormat="1" applyFill="1" applyBorder="1" applyAlignment="1">
      <alignment horizontal="center"/>
    </xf>
    <xf numFmtId="10" fontId="0" fillId="2" borderId="11" xfId="0" applyNumberFormat="1" applyFill="1" applyBorder="1" applyAlignment="1">
      <alignment horizontal="center"/>
    </xf>
    <xf numFmtId="0" fontId="9" fillId="11" borderId="0" xfId="0" applyFont="1" applyFill="1" applyAlignment="1">
      <alignment horizontal="center"/>
    </xf>
    <xf numFmtId="0" fontId="9" fillId="11" borderId="0" xfId="0" applyFont="1" applyFill="1" applyAlignment="1">
      <alignment horizontal="right"/>
    </xf>
    <xf numFmtId="164" fontId="9" fillId="11" borderId="0" xfId="0" applyNumberFormat="1" applyFont="1" applyFill="1" applyAlignment="1">
      <alignment horizontal="center"/>
    </xf>
    <xf numFmtId="164" fontId="9" fillId="11" borderId="10" xfId="0" applyNumberFormat="1" applyFont="1" applyFill="1" applyBorder="1" applyAlignment="1">
      <alignment horizontal="center"/>
    </xf>
    <xf numFmtId="164" fontId="9" fillId="11" borderId="11" xfId="0" applyNumberFormat="1" applyFont="1" applyFill="1" applyBorder="1" applyAlignment="1">
      <alignment horizontal="center"/>
    </xf>
    <xf numFmtId="165" fontId="9" fillId="11" borderId="0" xfId="0" applyNumberFormat="1" applyFont="1" applyFill="1" applyAlignment="1">
      <alignment horizontal="center"/>
    </xf>
    <xf numFmtId="165" fontId="9" fillId="11" borderId="10" xfId="0" applyNumberFormat="1" applyFont="1" applyFill="1" applyBorder="1" applyAlignment="1">
      <alignment horizontal="center"/>
    </xf>
    <xf numFmtId="165" fontId="9" fillId="11" borderId="11" xfId="0" applyNumberFormat="1" applyFont="1" applyFill="1" applyBorder="1" applyAlignment="1">
      <alignment horizontal="center"/>
    </xf>
    <xf numFmtId="0" fontId="5" fillId="0" borderId="0" xfId="0" applyFont="1"/>
    <xf numFmtId="10" fontId="8" fillId="5" borderId="5" xfId="0" applyNumberFormat="1" applyFont="1" applyFill="1" applyBorder="1" applyAlignment="1">
      <alignment horizontal="center"/>
    </xf>
    <xf numFmtId="10" fontId="8" fillId="5" borderId="6" xfId="0" applyNumberFormat="1" applyFont="1" applyFill="1" applyBorder="1" applyAlignment="1">
      <alignment horizontal="center"/>
    </xf>
    <xf numFmtId="10" fontId="8" fillId="5" borderId="23" xfId="0" applyNumberFormat="1" applyFont="1" applyFill="1" applyBorder="1" applyAlignment="1">
      <alignment horizontal="center"/>
    </xf>
    <xf numFmtId="10" fontId="12" fillId="12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9" fontId="0" fillId="3" borderId="0" xfId="0" applyNumberFormat="1" applyFill="1" applyBorder="1" applyAlignment="1">
      <alignment horizontal="center"/>
    </xf>
    <xf numFmtId="9" fontId="0" fillId="3" borderId="10" xfId="0" applyNumberFormat="1" applyFill="1" applyBorder="1" applyAlignment="1">
      <alignment horizontal="center"/>
    </xf>
    <xf numFmtId="10" fontId="8" fillId="5" borderId="24" xfId="0" applyNumberFormat="1" applyFont="1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10" fontId="8" fillId="5" borderId="27" xfId="0" applyNumberFormat="1" applyFont="1" applyFill="1" applyBorder="1" applyAlignment="1">
      <alignment horizontal="center"/>
    </xf>
    <xf numFmtId="10" fontId="8" fillId="5" borderId="28" xfId="0" applyNumberFormat="1" applyFont="1" applyFill="1" applyBorder="1" applyAlignment="1">
      <alignment horizontal="center"/>
    </xf>
    <xf numFmtId="0" fontId="11" fillId="9" borderId="17" xfId="0" applyFont="1" applyFill="1" applyBorder="1" applyAlignment="1" applyProtection="1">
      <alignment horizontal="center"/>
      <protection locked="0"/>
    </xf>
    <xf numFmtId="0" fontId="11" fillId="9" borderId="29" xfId="0" applyFont="1" applyFill="1" applyBorder="1" applyAlignment="1" applyProtection="1">
      <alignment horizontal="center"/>
      <protection locked="0"/>
    </xf>
    <xf numFmtId="3" fontId="5" fillId="8" borderId="30" xfId="0" applyNumberFormat="1" applyFont="1" applyFill="1" applyBorder="1" applyAlignment="1">
      <alignment horizontal="center"/>
    </xf>
    <xf numFmtId="9" fontId="0" fillId="8" borderId="0" xfId="0" applyNumberFormat="1" applyFill="1" applyBorder="1" applyAlignment="1">
      <alignment horizontal="center"/>
    </xf>
    <xf numFmtId="164" fontId="0" fillId="8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9" fontId="0" fillId="8" borderId="31" xfId="0" applyNumberFormat="1" applyFill="1" applyBorder="1" applyAlignment="1">
      <alignment horizontal="center"/>
    </xf>
    <xf numFmtId="3" fontId="5" fillId="3" borderId="30" xfId="0" applyNumberFormat="1" applyFont="1" applyFill="1" applyBorder="1" applyAlignment="1">
      <alignment horizontal="center"/>
    </xf>
    <xf numFmtId="9" fontId="0" fillId="3" borderId="31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4" borderId="0" xfId="0" applyFill="1" applyBorder="1"/>
    <xf numFmtId="164" fontId="0" fillId="2" borderId="0" xfId="0" applyNumberForma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164" fontId="9" fillId="11" borderId="0" xfId="0" applyNumberFormat="1" applyFont="1" applyFill="1" applyBorder="1" applyAlignment="1">
      <alignment horizontal="center"/>
    </xf>
    <xf numFmtId="165" fontId="9" fillId="11" borderId="0" xfId="0" applyNumberFormat="1" applyFont="1" applyFill="1" applyBorder="1" applyAlignment="1">
      <alignment horizontal="center"/>
    </xf>
    <xf numFmtId="165" fontId="9" fillId="11" borderId="32" xfId="0" applyNumberFormat="1" applyFont="1" applyFill="1" applyBorder="1" applyAlignment="1">
      <alignment horizontal="center"/>
    </xf>
    <xf numFmtId="10" fontId="8" fillId="5" borderId="8" xfId="0" applyNumberFormat="1" applyFont="1" applyFill="1" applyBorder="1" applyAlignment="1">
      <alignment horizontal="center"/>
    </xf>
    <xf numFmtId="10" fontId="12" fillId="12" borderId="33" xfId="0" applyNumberFormat="1" applyFont="1" applyFill="1" applyBorder="1" applyAlignment="1">
      <alignment horizontal="center"/>
    </xf>
    <xf numFmtId="9" fontId="0" fillId="8" borderId="34" xfId="0" applyNumberFormat="1" applyFill="1" applyBorder="1" applyAlignment="1">
      <alignment horizontal="center"/>
    </xf>
    <xf numFmtId="0" fontId="5" fillId="14" borderId="0" xfId="0" applyFont="1" applyFill="1"/>
    <xf numFmtId="0" fontId="5" fillId="14" borderId="0" xfId="0" applyFont="1" applyFill="1" applyAlignment="1">
      <alignment horizontal="center"/>
    </xf>
    <xf numFmtId="0" fontId="0" fillId="14" borderId="0" xfId="0" applyFill="1" applyAlignment="1">
      <alignment horizontal="left" vertical="top" wrapText="1"/>
    </xf>
    <xf numFmtId="0" fontId="5" fillId="14" borderId="0" xfId="0" applyFont="1" applyFill="1" applyAlignment="1">
      <alignment horizontal="right"/>
    </xf>
    <xf numFmtId="10" fontId="14" fillId="6" borderId="4" xfId="0" applyNumberFormat="1" applyFont="1" applyFill="1" applyBorder="1" applyAlignment="1">
      <alignment horizontal="center"/>
    </xf>
    <xf numFmtId="10" fontId="14" fillId="6" borderId="7" xfId="0" applyNumberFormat="1" applyFont="1" applyFill="1" applyBorder="1" applyAlignment="1">
      <alignment horizontal="center"/>
    </xf>
    <xf numFmtId="10" fontId="14" fillId="6" borderId="8" xfId="0" applyNumberFormat="1" applyFont="1" applyFill="1" applyBorder="1" applyAlignment="1">
      <alignment horizontal="center"/>
    </xf>
    <xf numFmtId="10" fontId="12" fillId="13" borderId="7" xfId="0" applyNumberFormat="1" applyFont="1" applyFill="1" applyBorder="1" applyAlignment="1">
      <alignment horizontal="center"/>
    </xf>
    <xf numFmtId="10" fontId="12" fillId="13" borderId="25" xfId="0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14" fontId="5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/>
    <xf numFmtId="14" fontId="5" fillId="2" borderId="0" xfId="0" applyNumberFormat="1" applyFont="1" applyFill="1" applyAlignment="1">
      <alignment horizontal="center" vertical="center"/>
    </xf>
    <xf numFmtId="0" fontId="4" fillId="0" borderId="0" xfId="0" applyFont="1"/>
    <xf numFmtId="0" fontId="6" fillId="3" borderId="0" xfId="0" applyFont="1" applyFill="1" applyAlignment="1">
      <alignment horizontal="center" vertical="center" wrapText="1"/>
    </xf>
    <xf numFmtId="0" fontId="4" fillId="4" borderId="0" xfId="0" applyFont="1" applyFill="1"/>
    <xf numFmtId="0" fontId="5" fillId="3" borderId="12" xfId="0" applyFont="1" applyFill="1" applyBorder="1" applyAlignment="1">
      <alignment horizontal="center" vertical="center"/>
    </xf>
    <xf numFmtId="0" fontId="4" fillId="4" borderId="12" xfId="0" applyFont="1" applyFill="1" applyBorder="1"/>
    <xf numFmtId="0" fontId="7" fillId="3" borderId="3" xfId="0" applyFont="1" applyFill="1" applyBorder="1" applyAlignment="1">
      <alignment horizontal="left" vertical="center" wrapText="1"/>
    </xf>
    <xf numFmtId="0" fontId="4" fillId="4" borderId="1" xfId="0" applyFont="1" applyFill="1" applyBorder="1"/>
    <xf numFmtId="0" fontId="4" fillId="4" borderId="2" xfId="0" applyFont="1" applyFill="1" applyBorder="1"/>
    <xf numFmtId="0" fontId="5" fillId="3" borderId="3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/>
    </xf>
    <xf numFmtId="0" fontId="4" fillId="0" borderId="12" xfId="0" applyFont="1" applyBorder="1"/>
    <xf numFmtId="0" fontId="7" fillId="8" borderId="3" xfId="0" applyFont="1" applyFill="1" applyBorder="1" applyAlignment="1">
      <alignment horizontal="left" vertical="center" wrapText="1"/>
    </xf>
    <xf numFmtId="0" fontId="4" fillId="0" borderId="1" xfId="0" applyFont="1" applyBorder="1"/>
    <xf numFmtId="0" fontId="4" fillId="0" borderId="2" xfId="0" applyFont="1" applyBorder="1"/>
    <xf numFmtId="0" fontId="5" fillId="8" borderId="3" xfId="0" applyFont="1" applyFill="1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0" fontId="4" fillId="0" borderId="11" xfId="0" applyFont="1" applyBorder="1"/>
    <xf numFmtId="0" fontId="0" fillId="2" borderId="0" xfId="0" applyFill="1" applyAlignment="1">
      <alignment horizontal="left" vertical="top" wrapText="1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0" xfId="0"/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14" fontId="5" fillId="2" borderId="10" xfId="0" applyNumberFormat="1" applyFont="1" applyFill="1" applyBorder="1" applyAlignment="1">
      <alignment horizontal="center" vertical="center"/>
    </xf>
    <xf numFmtId="0" fontId="4" fillId="0" borderId="10" xfId="0" applyFont="1" applyBorder="1"/>
    <xf numFmtId="0" fontId="2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54C52009-AB64-40FD-9603-D505D4DE4F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GRAFICA 1: </a:t>
            </a:r>
            <a:r>
              <a:rPr lang="en-US" b="0"/>
              <a:t>REPORTE</a:t>
            </a:r>
            <a:r>
              <a:rPr lang="en-US" b="0" baseline="0"/>
              <a:t> COMPARATIVO</a:t>
            </a:r>
            <a:r>
              <a:rPr lang="en-US"/>
              <a:t> BIMESTRES DEL 2015, 2016 y 2017 </a:t>
            </a:r>
            <a:r>
              <a:rPr lang="en-US" b="0"/>
              <a:t>DE CUMPLIMIENTO DE DESEMPEÑO DE</a:t>
            </a:r>
            <a:r>
              <a:rPr lang="en-US" b="0" baseline="0"/>
              <a:t>L AREA RAMO 33</a:t>
            </a:r>
            <a:endParaRPr lang="en-US" b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63654145142702"/>
          <c:y val="0.18858025375935991"/>
          <c:w val="0.87492197870170685"/>
          <c:h val="0.70181771879454069"/>
        </c:manualLayout>
      </c:layout>
      <c:lineChart>
        <c:grouping val="standard"/>
        <c:varyColors val="0"/>
        <c:ser>
          <c:idx val="0"/>
          <c:order val="0"/>
          <c:spPr>
            <a:ln w="28575"/>
          </c:spPr>
          <c:marker>
            <c:spPr>
              <a:ln w="28575"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'[1]GRAFICAS COMPARATIVAS'!$N$3:$N$8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0.45</c:v>
                </c:pt>
                <c:pt idx="3">
                  <c:v>0.87180000000000002</c:v>
                </c:pt>
                <c:pt idx="4">
                  <c:v>0.89</c:v>
                </c:pt>
                <c:pt idx="5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85-41A9-9914-98C6871293AE}"/>
            </c:ext>
          </c:extLst>
        </c:ser>
        <c:ser>
          <c:idx val="1"/>
          <c:order val="1"/>
          <c:spPr>
            <a:ln w="38100"/>
          </c:spPr>
          <c:marker>
            <c:spPr>
              <a:ln w="38100"/>
            </c:spPr>
          </c:marker>
          <c:dLbls>
            <c:dLbl>
              <c:idx val="0"/>
              <c:layout>
                <c:manualLayout>
                  <c:x val="1.6985138004246296E-3"/>
                  <c:y val="-2.5039123630672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85-41A9-9914-98C6871293AE}"/>
                </c:ext>
              </c:extLst>
            </c:dLbl>
            <c:dLbl>
              <c:idx val="1"/>
              <c:layout>
                <c:manualLayout>
                  <c:x val="1.6985138004246296E-3"/>
                  <c:y val="-2.5039123630672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5-41A9-9914-98C6871293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'[1]GRAFICAS COMPARATIVAS'!$P$3:$P$8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85-41A9-9914-98C687129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63552"/>
        <c:axId val="90265088"/>
      </c:lineChart>
      <c:catAx>
        <c:axId val="9026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90265088"/>
        <c:crosses val="autoZero"/>
        <c:auto val="1"/>
        <c:lblAlgn val="ctr"/>
        <c:lblOffset val="100"/>
        <c:noMultiLvlLbl val="0"/>
      </c:catAx>
      <c:valAx>
        <c:axId val="90265088"/>
        <c:scaling>
          <c:orientation val="minMax"/>
          <c:max val="1"/>
          <c:min val="0"/>
        </c:scaling>
        <c:delete val="0"/>
        <c:axPos val="l"/>
        <c:majorGridlines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</c:majorGridlines>
        <c:numFmt formatCode="0.00%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90263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GRAFICA 2: </a:t>
            </a:r>
            <a:r>
              <a:rPr lang="en-US" b="0"/>
              <a:t>REPORTE</a:t>
            </a:r>
            <a:r>
              <a:rPr lang="en-US" b="0" baseline="0"/>
              <a:t> COMPARATIVO TRIMESTRAL </a:t>
            </a:r>
            <a:r>
              <a:rPr lang="en-US"/>
              <a:t> DEL 2017 y 2018,  </a:t>
            </a:r>
            <a:r>
              <a:rPr lang="en-US" b="0"/>
              <a:t>DE CUMPLIMIENTO DE DESEMPEÑO DEL</a:t>
            </a:r>
            <a:r>
              <a:rPr lang="en-US" b="0" baseline="0"/>
              <a:t> AREA RAMO 33</a:t>
            </a:r>
            <a:endParaRPr lang="en-US" b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952839560393724E-2"/>
          <c:y val="0.17606074641739325"/>
          <c:w val="0.87492197870170685"/>
          <c:h val="0.70181771879454069"/>
        </c:manualLayout>
      </c:layout>
      <c:lineChart>
        <c:grouping val="standard"/>
        <c:varyColors val="0"/>
        <c:ser>
          <c:idx val="0"/>
          <c:order val="0"/>
          <c:spPr>
            <a:ln w="28575"/>
          </c:spPr>
          <c:marker>
            <c:spPr>
              <a:ln w="28575"/>
            </c:spPr>
          </c:marker>
          <c:dLbls>
            <c:dLbl>
              <c:idx val="0"/>
              <c:layout>
                <c:manualLayout>
                  <c:x val="4.9937578027465668E-3"/>
                  <c:y val="2.5039123630672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51-4DB6-919A-35A2CA0D7FE6}"/>
                </c:ext>
              </c:extLst>
            </c:dLbl>
            <c:dLbl>
              <c:idx val="1"/>
              <c:layout>
                <c:manualLayout>
                  <c:x val="0"/>
                  <c:y val="-2.7125717266562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51-4DB6-919A-35A2CA0D7FE6}"/>
                </c:ext>
              </c:extLst>
            </c:dLbl>
            <c:dLbl>
              <c:idx val="2"/>
              <c:layout>
                <c:manualLayout>
                  <c:x val="4.9937578027465668E-3"/>
                  <c:y val="1.8779342723004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51-4DB6-919A-35A2CA0D7F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900" b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'graficas de compracion '!$L$41:$L$44</c:f>
              <c:numCache>
                <c:formatCode>0.00%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8A-48BB-A49C-31ECD41B8CCB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0"/>
                  <c:y val="-2.5039123630672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D4-4CB5-84AA-34E95C415A0C}"/>
                </c:ext>
              </c:extLst>
            </c:dLbl>
            <c:dLbl>
              <c:idx val="2"/>
              <c:layout>
                <c:manualLayout>
                  <c:x val="-1.6645859342488557E-3"/>
                  <c:y val="-3.3385498174230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D4-4CB5-84AA-34E95C415A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900" b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'graficas de compracion '!$N$41:$N$44</c:f>
              <c:numCache>
                <c:formatCode>0.00%</c:formatCode>
                <c:ptCount val="4"/>
                <c:pt idx="0">
                  <c:v>1</c:v>
                </c:pt>
                <c:pt idx="1">
                  <c:v>0.5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51-4DB6-919A-35A2CA0D7FE6}"/>
            </c:ext>
          </c:extLst>
        </c:ser>
        <c:ser>
          <c:idx val="2"/>
          <c:order val="2"/>
          <c:spPr>
            <a:ln w="31750"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5.4931335830212237E-2"/>
                  <c:y val="-1.6692749087115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51-4DB6-919A-35A2CA0D7FE6}"/>
                </c:ext>
              </c:extLst>
            </c:dLbl>
            <c:dLbl>
              <c:idx val="1"/>
              <c:layout>
                <c:manualLayout>
                  <c:x val="4.9937578027465061E-3"/>
                  <c:y val="1.8779342723004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51-4DB6-919A-35A2CA0D7FE6}"/>
                </c:ext>
              </c:extLst>
            </c:dLbl>
            <c:dLbl>
              <c:idx val="2"/>
              <c:layout>
                <c:manualLayout>
                  <c:x val="4.49438202247191E-2"/>
                  <c:y val="-1.6692749087115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51-4DB6-919A-35A2CA0D7F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'graficas de compracion '!$P$41:$P$44</c:f>
              <c:numCache>
                <c:formatCode>0.00%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51-4DB6-919A-35A2CA0D7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4800"/>
        <c:axId val="81498880"/>
      </c:lineChart>
      <c:catAx>
        <c:axId val="8148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1498880"/>
        <c:crosses val="autoZero"/>
        <c:auto val="1"/>
        <c:lblAlgn val="ctr"/>
        <c:lblOffset val="100"/>
        <c:noMultiLvlLbl val="0"/>
      </c:catAx>
      <c:valAx>
        <c:axId val="81498880"/>
        <c:scaling>
          <c:orientation val="minMax"/>
          <c:max val="1"/>
          <c:min val="0"/>
        </c:scaling>
        <c:delete val="0"/>
        <c:axPos val="l"/>
        <c:majorGridlines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</c:majorGridlines>
        <c:numFmt formatCode="0.00%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81484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12456</xdr:rowOff>
    </xdr:from>
    <xdr:to>
      <xdr:col>3</xdr:col>
      <xdr:colOff>4884</xdr:colOff>
      <xdr:row>27</xdr:row>
      <xdr:rowOff>50556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BFA4C538-E160-4E10-ADF5-E58BB4A71F3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08206"/>
          <a:ext cx="2767134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695324</xdr:colOff>
      <xdr:row>9</xdr:row>
      <xdr:rowOff>180976</xdr:rowOff>
    </xdr:from>
    <xdr:ext cx="184731" cy="233205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647214C5-8692-4454-8C3C-F5CF293A5ADC}"/>
            </a:ext>
          </a:extLst>
        </xdr:cNvPr>
        <xdr:cNvSpPr txBox="1"/>
      </xdr:nvSpPr>
      <xdr:spPr>
        <a:xfrm>
          <a:off x="1457324" y="1895476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900" b="1"/>
        </a:p>
      </xdr:txBody>
    </xdr:sp>
    <xdr:clientData/>
  </xdr:oneCellAnchor>
  <xdr:oneCellAnchor>
    <xdr:from>
      <xdr:col>1</xdr:col>
      <xdr:colOff>695324</xdr:colOff>
      <xdr:row>8</xdr:row>
      <xdr:rowOff>180974</xdr:rowOff>
    </xdr:from>
    <xdr:ext cx="184731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5F0366B9-31D0-4728-8725-E092A76F9147}"/>
            </a:ext>
          </a:extLst>
        </xdr:cNvPr>
        <xdr:cNvSpPr txBox="1"/>
      </xdr:nvSpPr>
      <xdr:spPr>
        <a:xfrm>
          <a:off x="1457324" y="1704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 b="1"/>
        </a:p>
      </xdr:txBody>
    </xdr:sp>
    <xdr:clientData/>
  </xdr:oneCellAnchor>
  <xdr:twoCellAnchor editAs="oneCell">
    <xdr:from>
      <xdr:col>9</xdr:col>
      <xdr:colOff>180975</xdr:colOff>
      <xdr:row>2</xdr:row>
      <xdr:rowOff>189707</xdr:rowOff>
    </xdr:from>
    <xdr:to>
      <xdr:col>10</xdr:col>
      <xdr:colOff>246857</xdr:colOff>
      <xdr:row>5</xdr:row>
      <xdr:rowOff>152400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67285EBA-D155-45A9-A3EE-F8BFD22346DC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9457" t="4839" b="31451"/>
        <a:stretch/>
      </xdr:blipFill>
      <xdr:spPr>
        <a:xfrm>
          <a:off x="7038975" y="570707"/>
          <a:ext cx="827882" cy="534193"/>
        </a:xfrm>
        <a:prstGeom prst="rect">
          <a:avLst/>
        </a:prstGeom>
        <a:noFill/>
      </xdr:spPr>
    </xdr:pic>
    <xdr:clientData/>
  </xdr:twoCellAnchor>
  <xdr:oneCellAnchor>
    <xdr:from>
      <xdr:col>1</xdr:col>
      <xdr:colOff>685799</xdr:colOff>
      <xdr:row>11</xdr:row>
      <xdr:rowOff>57151</xdr:rowOff>
    </xdr:from>
    <xdr:ext cx="184731" cy="233205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74D94BD2-F611-431E-B173-2BAB8C765D1A}"/>
            </a:ext>
          </a:extLst>
        </xdr:cNvPr>
        <xdr:cNvSpPr txBox="1"/>
      </xdr:nvSpPr>
      <xdr:spPr>
        <a:xfrm>
          <a:off x="1447799" y="2152651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900" b="1"/>
        </a:p>
      </xdr:txBody>
    </xdr:sp>
    <xdr:clientData/>
  </xdr:oneCellAnchor>
  <xdr:oneCellAnchor>
    <xdr:from>
      <xdr:col>1</xdr:col>
      <xdr:colOff>695324</xdr:colOff>
      <xdr:row>9</xdr:row>
      <xdr:rowOff>180976</xdr:rowOff>
    </xdr:from>
    <xdr:ext cx="184731" cy="233205"/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id="{9C5ADC7C-C6B0-4ACC-8C4C-9B644D917E47}"/>
            </a:ext>
          </a:extLst>
        </xdr:cNvPr>
        <xdr:cNvSpPr txBox="1"/>
      </xdr:nvSpPr>
      <xdr:spPr>
        <a:xfrm>
          <a:off x="1457324" y="1895476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900" b="1"/>
        </a:p>
      </xdr:txBody>
    </xdr:sp>
    <xdr:clientData/>
  </xdr:oneCellAnchor>
  <xdr:oneCellAnchor>
    <xdr:from>
      <xdr:col>1</xdr:col>
      <xdr:colOff>695324</xdr:colOff>
      <xdr:row>8</xdr:row>
      <xdr:rowOff>180974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97DE7134-64F1-492A-9E78-511690ED1CF8}"/>
            </a:ext>
          </a:extLst>
        </xdr:cNvPr>
        <xdr:cNvSpPr txBox="1"/>
      </xdr:nvSpPr>
      <xdr:spPr>
        <a:xfrm>
          <a:off x="1457324" y="1704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 b="1"/>
        </a:p>
      </xdr:txBody>
    </xdr:sp>
    <xdr:clientData/>
  </xdr:oneCellAnchor>
  <xdr:twoCellAnchor editAs="oneCell">
    <xdr:from>
      <xdr:col>9</xdr:col>
      <xdr:colOff>180975</xdr:colOff>
      <xdr:row>2</xdr:row>
      <xdr:rowOff>189707</xdr:rowOff>
    </xdr:from>
    <xdr:to>
      <xdr:col>10</xdr:col>
      <xdr:colOff>246857</xdr:colOff>
      <xdr:row>5</xdr:row>
      <xdr:rowOff>152400</xdr:rowOff>
    </xdr:to>
    <xdr:pic>
      <xdr:nvPicPr>
        <xdr:cNvPr id="8" name="image00.png">
          <a:extLst>
            <a:ext uri="{FF2B5EF4-FFF2-40B4-BE49-F238E27FC236}">
              <a16:creationId xmlns:a16="http://schemas.microsoft.com/office/drawing/2014/main" id="{74C65F74-110E-4EC4-932E-762BA18A66D3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9457" t="4839" b="31451"/>
        <a:stretch/>
      </xdr:blipFill>
      <xdr:spPr>
        <a:xfrm>
          <a:off x="7038975" y="570707"/>
          <a:ext cx="827882" cy="534193"/>
        </a:xfrm>
        <a:prstGeom prst="rect">
          <a:avLst/>
        </a:prstGeom>
        <a:noFill/>
      </xdr:spPr>
    </xdr:pic>
    <xdr:clientData/>
  </xdr:twoCellAnchor>
  <xdr:oneCellAnchor>
    <xdr:from>
      <xdr:col>1</xdr:col>
      <xdr:colOff>685799</xdr:colOff>
      <xdr:row>11</xdr:row>
      <xdr:rowOff>57151</xdr:rowOff>
    </xdr:from>
    <xdr:ext cx="184731" cy="233205"/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91F99EA1-32B6-4354-8114-6A9B575283B8}"/>
            </a:ext>
          </a:extLst>
        </xdr:cNvPr>
        <xdr:cNvSpPr txBox="1"/>
      </xdr:nvSpPr>
      <xdr:spPr>
        <a:xfrm>
          <a:off x="1447799" y="2152651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900" b="1"/>
        </a:p>
      </xdr:txBody>
    </xdr:sp>
    <xdr:clientData/>
  </xdr:oneCellAnchor>
  <xdr:twoCellAnchor>
    <xdr:from>
      <xdr:col>0</xdr:col>
      <xdr:colOff>657225</xdr:colOff>
      <xdr:row>1</xdr:row>
      <xdr:rowOff>66675</xdr:rowOff>
    </xdr:from>
    <xdr:to>
      <xdr:col>10</xdr:col>
      <xdr:colOff>514350</xdr:colOff>
      <xdr:row>33</xdr:row>
      <xdr:rowOff>57150</xdr:rowOff>
    </xdr:to>
    <xdr:graphicFrame macro="">
      <xdr:nvGraphicFramePr>
        <xdr:cNvPr id="10" name="4 Gráfico">
          <a:extLst>
            <a:ext uri="{FF2B5EF4-FFF2-40B4-BE49-F238E27FC236}">
              <a16:creationId xmlns:a16="http://schemas.microsoft.com/office/drawing/2014/main" id="{2A48707C-8FE2-48F5-BDA7-FCBF2EFF1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695324</xdr:colOff>
      <xdr:row>9</xdr:row>
      <xdr:rowOff>180976</xdr:rowOff>
    </xdr:from>
    <xdr:ext cx="184731" cy="233205"/>
    <xdr:sp macro="" textlink="">
      <xdr:nvSpPr>
        <xdr:cNvPr id="11" name="2 CuadroTexto">
          <a:extLst>
            <a:ext uri="{FF2B5EF4-FFF2-40B4-BE49-F238E27FC236}">
              <a16:creationId xmlns:a16="http://schemas.microsoft.com/office/drawing/2014/main" id="{847CDAE2-D15E-46A2-8E4F-4AE71D7AB0D5}"/>
            </a:ext>
          </a:extLst>
        </xdr:cNvPr>
        <xdr:cNvSpPr txBox="1"/>
      </xdr:nvSpPr>
      <xdr:spPr>
        <a:xfrm>
          <a:off x="1457324" y="1895476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900" b="1"/>
        </a:p>
      </xdr:txBody>
    </xdr:sp>
    <xdr:clientData/>
  </xdr:oneCellAnchor>
  <xdr:oneCellAnchor>
    <xdr:from>
      <xdr:col>1</xdr:col>
      <xdr:colOff>695324</xdr:colOff>
      <xdr:row>8</xdr:row>
      <xdr:rowOff>180974</xdr:rowOff>
    </xdr:from>
    <xdr:ext cx="184731" cy="264560"/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4B45AA6B-3831-4E19-A84C-06AC7DA6EA91}"/>
            </a:ext>
          </a:extLst>
        </xdr:cNvPr>
        <xdr:cNvSpPr txBox="1"/>
      </xdr:nvSpPr>
      <xdr:spPr>
        <a:xfrm>
          <a:off x="1457324" y="1704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 b="1"/>
        </a:p>
      </xdr:txBody>
    </xdr:sp>
    <xdr:clientData/>
  </xdr:oneCellAnchor>
  <xdr:twoCellAnchor editAs="oneCell">
    <xdr:from>
      <xdr:col>9</xdr:col>
      <xdr:colOff>123824</xdr:colOff>
      <xdr:row>4</xdr:row>
      <xdr:rowOff>38100</xdr:rowOff>
    </xdr:from>
    <xdr:to>
      <xdr:col>10</xdr:col>
      <xdr:colOff>476249</xdr:colOff>
      <xdr:row>7</xdr:row>
      <xdr:rowOff>0</xdr:rowOff>
    </xdr:to>
    <xdr:pic>
      <xdr:nvPicPr>
        <xdr:cNvPr id="13" name="image00.png">
          <a:extLst>
            <a:ext uri="{FF2B5EF4-FFF2-40B4-BE49-F238E27FC236}">
              <a16:creationId xmlns:a16="http://schemas.microsoft.com/office/drawing/2014/main" id="{FE201089-0893-47DD-AE83-164396CA8C99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l="19457" t="4839" b="31451"/>
        <a:stretch/>
      </xdr:blipFill>
      <xdr:spPr>
        <a:xfrm>
          <a:off x="6981824" y="800100"/>
          <a:ext cx="1114425" cy="533400"/>
        </a:xfrm>
        <a:prstGeom prst="rect">
          <a:avLst/>
        </a:prstGeom>
        <a:noFill/>
      </xdr:spPr>
    </xdr:pic>
    <xdr:clientData/>
  </xdr:twoCellAnchor>
  <xdr:oneCellAnchor>
    <xdr:from>
      <xdr:col>1</xdr:col>
      <xdr:colOff>685799</xdr:colOff>
      <xdr:row>11</xdr:row>
      <xdr:rowOff>57151</xdr:rowOff>
    </xdr:from>
    <xdr:ext cx="184731" cy="233205"/>
    <xdr:sp macro="" textlink="">
      <xdr:nvSpPr>
        <xdr:cNvPr id="14" name="2 CuadroTexto">
          <a:extLst>
            <a:ext uri="{FF2B5EF4-FFF2-40B4-BE49-F238E27FC236}">
              <a16:creationId xmlns:a16="http://schemas.microsoft.com/office/drawing/2014/main" id="{D0D7A66F-58AF-49F5-A204-CBF166A12BF9}"/>
            </a:ext>
          </a:extLst>
        </xdr:cNvPr>
        <xdr:cNvSpPr txBox="1"/>
      </xdr:nvSpPr>
      <xdr:spPr>
        <a:xfrm>
          <a:off x="1447799" y="2152651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900" b="1"/>
        </a:p>
      </xdr:txBody>
    </xdr:sp>
    <xdr:clientData/>
  </xdr:oneCellAnchor>
  <xdr:twoCellAnchor>
    <xdr:from>
      <xdr:col>0</xdr:col>
      <xdr:colOff>638175</xdr:colOff>
      <xdr:row>39</xdr:row>
      <xdr:rowOff>0</xdr:rowOff>
    </xdr:from>
    <xdr:to>
      <xdr:col>10</xdr:col>
      <xdr:colOff>647700</xdr:colOff>
      <xdr:row>70</xdr:row>
      <xdr:rowOff>180975</xdr:rowOff>
    </xdr:to>
    <xdr:graphicFrame macro="">
      <xdr:nvGraphicFramePr>
        <xdr:cNvPr id="15" name="4 Gráfico">
          <a:extLst>
            <a:ext uri="{FF2B5EF4-FFF2-40B4-BE49-F238E27FC236}">
              <a16:creationId xmlns:a16="http://schemas.microsoft.com/office/drawing/2014/main" id="{9B8BB52D-E482-4880-BD39-6BCB90AB0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0.87771</cdr:x>
      <cdr:y>0.10798</cdr:y>
    </cdr:from>
    <cdr:to>
      <cdr:x>1</cdr:x>
      <cdr:y>0.25822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010400" y="6572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0.13673</cdr:x>
      <cdr:y>0.15232</cdr:y>
    </cdr:from>
    <cdr:to>
      <cdr:x>0.18891</cdr:x>
      <cdr:y>0.19339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1E7D7F40-09C3-4435-9653-0050F31BE8C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22355" y="927094"/>
          <a:ext cx="390157" cy="24997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0.14522</cdr:x>
      <cdr:y>0.19093</cdr:y>
    </cdr:from>
    <cdr:to>
      <cdr:x>0.19741</cdr:x>
      <cdr:y>0.23199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56B431B0-8BA7-4ED9-946F-C1C6255599A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1085828" y="1162067"/>
          <a:ext cx="390231" cy="24991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0.87771</cdr:x>
      <cdr:y>0.10798</cdr:y>
    </cdr:from>
    <cdr:to>
      <cdr:x>1</cdr:x>
      <cdr:y>0.25822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010400" y="6572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0.86767</cdr:x>
      <cdr:y>0.05164</cdr:y>
    </cdr:from>
    <cdr:to>
      <cdr:x>0.9975</cdr:x>
      <cdr:y>0.1784</cdr:y>
    </cdr:to>
    <cdr:pic>
      <cdr:nvPicPr>
        <cdr:cNvPr id="3" name="image00.png">
          <a:extLst xmlns:a="http://schemas.openxmlformats.org/drawingml/2006/main">
            <a:ext uri="{FF2B5EF4-FFF2-40B4-BE49-F238E27FC236}">
              <a16:creationId xmlns:a16="http://schemas.microsoft.com/office/drawing/2014/main" id="{890DD82F-D255-4043-975B-0DAAFF1373F7}"/>
            </a:ext>
          </a:extLst>
        </cdr:cNvPr>
        <cdr:cNvPicPr preferRelativeResize="0"/>
      </cdr:nvPicPr>
      <cdr:blipFill rotWithShape="1">
        <a:blip xmlns:a="http://schemas.openxmlformats.org/drawingml/2006/main" xmlns:r="http://schemas.openxmlformats.org/officeDocument/2006/relationships" r:embed="rId1" cstate="print"/>
        <a:srcRect xmlns:a="http://schemas.openxmlformats.org/drawingml/2006/main" l="19457" t="4839" b="31451"/>
        <a:stretch xmlns:a="http://schemas.openxmlformats.org/drawingml/2006/main"/>
      </cdr:blipFill>
      <cdr:spPr>
        <a:xfrm xmlns:a="http://schemas.openxmlformats.org/drawingml/2006/main">
          <a:off x="6619875" y="314325"/>
          <a:ext cx="990599" cy="771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0.14399</cdr:x>
      <cdr:y>0.1445</cdr:y>
    </cdr:from>
    <cdr:to>
      <cdr:x>0.19577</cdr:x>
      <cdr:y>0.18557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2BF06F38-7861-4DA7-B454-7B2834B883A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1098550" y="879475"/>
          <a:ext cx="395057" cy="24997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0.15397</cdr:x>
      <cdr:y>0.16641</cdr:y>
    </cdr:from>
    <cdr:to>
      <cdr:x>0.20511</cdr:x>
      <cdr:y>0.20748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01360D68-5919-4807-9D43-79671DD3834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74750" y="1012825"/>
          <a:ext cx="390157" cy="2499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0.14107</cdr:x>
      <cdr:y>0.11894</cdr:y>
    </cdr:from>
    <cdr:to>
      <cdr:x>0.26092</cdr:x>
      <cdr:y>0.26917</cdr:y>
    </cdr:to>
    <cdr:sp macro="" textlink="">
      <cdr:nvSpPr>
        <cdr:cNvPr id="6" name="CuadroTexto 5">
          <a:extLst xmlns:a="http://schemas.openxmlformats.org/drawingml/2006/main">
            <a:ext uri="{FF2B5EF4-FFF2-40B4-BE49-F238E27FC236}">
              <a16:creationId xmlns:a16="http://schemas.microsoft.com/office/drawing/2014/main" id="{6F22DD9E-391E-40B9-AC75-44815AD223CD}"/>
            </a:ext>
          </a:extLst>
        </cdr:cNvPr>
        <cdr:cNvSpPr txBox="1"/>
      </cdr:nvSpPr>
      <cdr:spPr>
        <a:xfrm xmlns:a="http://schemas.openxmlformats.org/drawingml/2006/main">
          <a:off x="1076325" y="7239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2019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LIN\Desktop\Eval.%20Ramo%2033%202018%204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mo 33"/>
      <sheetName val="GRAFICAS COMPARATIVAS"/>
    </sheetNames>
    <sheetDataSet>
      <sheetData sheetId="0" refreshError="1"/>
      <sheetData sheetId="1">
        <row r="3">
          <cell r="N3">
            <v>1</v>
          </cell>
          <cell r="P3">
            <v>1</v>
          </cell>
        </row>
        <row r="4">
          <cell r="N4">
            <v>1</v>
          </cell>
          <cell r="P4">
            <v>1</v>
          </cell>
        </row>
        <row r="5">
          <cell r="N5">
            <v>0.45</v>
          </cell>
          <cell r="P5">
            <v>1</v>
          </cell>
        </row>
        <row r="6">
          <cell r="N6">
            <v>0.87180000000000002</v>
          </cell>
          <cell r="P6">
            <v>1</v>
          </cell>
        </row>
        <row r="7">
          <cell r="N7">
            <v>0.89</v>
          </cell>
          <cell r="P7">
            <v>1</v>
          </cell>
        </row>
        <row r="8">
          <cell r="N8">
            <v>0.45</v>
          </cell>
          <cell r="P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B4A88-99C6-488B-8FC7-C68A99D836DC}">
  <dimension ref="A1:R30"/>
  <sheetViews>
    <sheetView tabSelected="1" workbookViewId="0">
      <selection activeCell="E12" sqref="E12"/>
    </sheetView>
  </sheetViews>
  <sheetFormatPr baseColWidth="10" defaultRowHeight="14.4" x14ac:dyDescent="0.3"/>
  <cols>
    <col min="2" max="2" width="5.33203125" customWidth="1"/>
    <col min="3" max="3" width="25.6640625" customWidth="1"/>
  </cols>
  <sheetData>
    <row r="1" spans="1:18" x14ac:dyDescent="0.3">
      <c r="A1" s="154" t="s">
        <v>53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</row>
    <row r="2" spans="1:18" x14ac:dyDescent="0.3">
      <c r="A2" s="134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34"/>
    </row>
    <row r="3" spans="1:18" x14ac:dyDescent="0.3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</row>
    <row r="4" spans="1:18" x14ac:dyDescent="0.3">
      <c r="A4" s="156" t="s">
        <v>0</v>
      </c>
      <c r="B4" s="134"/>
      <c r="C4" s="157" t="s">
        <v>1</v>
      </c>
      <c r="D4" s="157" t="s">
        <v>2</v>
      </c>
      <c r="E4" s="156" t="s">
        <v>3</v>
      </c>
      <c r="F4" s="158" t="s">
        <v>4</v>
      </c>
      <c r="G4" s="133" t="s">
        <v>5</v>
      </c>
      <c r="H4" s="133" t="s">
        <v>6</v>
      </c>
      <c r="I4" s="133" t="s">
        <v>7</v>
      </c>
      <c r="J4" s="133" t="s">
        <v>8</v>
      </c>
      <c r="K4" s="150" t="s">
        <v>9</v>
      </c>
      <c r="L4" s="133" t="s">
        <v>10</v>
      </c>
      <c r="M4" s="133" t="s">
        <v>11</v>
      </c>
      <c r="N4" s="131" t="s">
        <v>12</v>
      </c>
      <c r="O4" s="131" t="s">
        <v>13</v>
      </c>
      <c r="P4" s="133" t="s">
        <v>14</v>
      </c>
      <c r="Q4" s="131" t="s">
        <v>15</v>
      </c>
      <c r="R4" s="157" t="s">
        <v>16</v>
      </c>
    </row>
    <row r="5" spans="1:18" x14ac:dyDescent="0.3">
      <c r="A5" s="134"/>
      <c r="B5" s="134"/>
      <c r="C5" s="134"/>
      <c r="D5" s="134"/>
      <c r="E5" s="134"/>
      <c r="F5" s="159"/>
      <c r="G5" s="134"/>
      <c r="H5" s="134"/>
      <c r="I5" s="134"/>
      <c r="J5" s="134"/>
      <c r="K5" s="151"/>
      <c r="L5" s="134"/>
      <c r="M5" s="134"/>
      <c r="N5" s="132"/>
      <c r="O5" s="132"/>
      <c r="P5" s="134"/>
      <c r="Q5" s="132"/>
      <c r="R5" s="134"/>
    </row>
    <row r="6" spans="1:18" ht="16.5" customHeight="1" thickBot="1" x14ac:dyDescent="0.35">
      <c r="A6" s="143" t="s">
        <v>54</v>
      </c>
      <c r="B6" s="144">
        <v>1</v>
      </c>
      <c r="C6" s="146" t="s">
        <v>51</v>
      </c>
      <c r="D6" s="149">
        <v>50</v>
      </c>
      <c r="E6" s="26" t="s">
        <v>17</v>
      </c>
      <c r="F6" s="28">
        <v>3</v>
      </c>
      <c r="G6" s="27">
        <v>3</v>
      </c>
      <c r="H6" s="27">
        <v>3</v>
      </c>
      <c r="I6" s="27">
        <v>3</v>
      </c>
      <c r="J6" s="27">
        <v>3</v>
      </c>
      <c r="K6" s="29">
        <v>3</v>
      </c>
      <c r="L6" s="27">
        <v>3</v>
      </c>
      <c r="M6" s="27">
        <v>3</v>
      </c>
      <c r="N6" s="104">
        <v>3</v>
      </c>
      <c r="O6" s="27">
        <v>3</v>
      </c>
      <c r="P6" s="27">
        <v>3</v>
      </c>
      <c r="Q6" s="27">
        <v>3</v>
      </c>
      <c r="R6" s="30">
        <f>SUM(F6:Q6)</f>
        <v>36</v>
      </c>
    </row>
    <row r="7" spans="1:18" ht="15" thickBot="1" x14ac:dyDescent="0.35">
      <c r="A7" s="134"/>
      <c r="B7" s="145"/>
      <c r="C7" s="147"/>
      <c r="D7" s="147"/>
      <c r="E7" s="31" t="s">
        <v>18</v>
      </c>
      <c r="F7" s="34">
        <v>3</v>
      </c>
      <c r="G7" s="35">
        <v>3</v>
      </c>
      <c r="H7" s="102">
        <v>3</v>
      </c>
      <c r="I7" s="103">
        <v>3</v>
      </c>
      <c r="J7" s="35">
        <v>3</v>
      </c>
      <c r="K7" s="36">
        <v>3</v>
      </c>
      <c r="L7" s="98">
        <v>3</v>
      </c>
      <c r="M7" s="32">
        <v>3</v>
      </c>
      <c r="N7" s="33">
        <v>3</v>
      </c>
      <c r="O7" s="98">
        <v>3</v>
      </c>
      <c r="P7" s="32">
        <v>3</v>
      </c>
      <c r="Q7" s="33">
        <v>3</v>
      </c>
      <c r="R7" s="37">
        <f>SUM(F7:Q7)</f>
        <v>36</v>
      </c>
    </row>
    <row r="8" spans="1:18" x14ac:dyDescent="0.3">
      <c r="A8" s="134"/>
      <c r="B8" s="145"/>
      <c r="C8" s="147"/>
      <c r="D8" s="147"/>
      <c r="E8" s="31" t="s">
        <v>19</v>
      </c>
      <c r="F8" s="39">
        <f>IF(F6=0,1,F7/F6)</f>
        <v>1</v>
      </c>
      <c r="G8" s="38">
        <f t="shared" ref="G8:R8" si="0">IF(G6=0,1,G7/G6)</f>
        <v>1</v>
      </c>
      <c r="H8" s="38">
        <f t="shared" si="0"/>
        <v>1</v>
      </c>
      <c r="I8" s="38">
        <f t="shared" si="0"/>
        <v>1</v>
      </c>
      <c r="J8" s="38">
        <f t="shared" si="0"/>
        <v>1</v>
      </c>
      <c r="K8" s="40">
        <f t="shared" si="0"/>
        <v>1</v>
      </c>
      <c r="L8" s="38">
        <f t="shared" si="0"/>
        <v>1</v>
      </c>
      <c r="M8" s="38">
        <f t="shared" si="0"/>
        <v>1</v>
      </c>
      <c r="N8" s="108">
        <f t="shared" si="0"/>
        <v>1</v>
      </c>
      <c r="O8" s="105">
        <f t="shared" si="0"/>
        <v>1</v>
      </c>
      <c r="P8" s="38">
        <f t="shared" si="0"/>
        <v>1</v>
      </c>
      <c r="Q8" s="105">
        <f t="shared" si="0"/>
        <v>1</v>
      </c>
      <c r="R8" s="120">
        <f t="shared" si="0"/>
        <v>1</v>
      </c>
    </row>
    <row r="9" spans="1:18" x14ac:dyDescent="0.3">
      <c r="A9" s="134"/>
      <c r="B9" s="145"/>
      <c r="C9" s="147"/>
      <c r="D9" s="147"/>
      <c r="E9" s="31" t="s">
        <v>20</v>
      </c>
      <c r="F9" s="42">
        <f>IF(F6=1,0,$D6)</f>
        <v>50</v>
      </c>
      <c r="G9" s="41">
        <f t="shared" ref="G9:P9" si="1">IF(G6=1,0,$D6)</f>
        <v>50</v>
      </c>
      <c r="H9" s="41">
        <f>IF(H6=0,0,$D6)</f>
        <v>50</v>
      </c>
      <c r="I9" s="41">
        <f t="shared" si="1"/>
        <v>50</v>
      </c>
      <c r="J9" s="41">
        <f t="shared" si="1"/>
        <v>50</v>
      </c>
      <c r="K9" s="43">
        <f>IF(K6=0,0,$D6)</f>
        <v>50</v>
      </c>
      <c r="L9" s="41">
        <f t="shared" si="1"/>
        <v>50</v>
      </c>
      <c r="M9" s="41">
        <f t="shared" si="1"/>
        <v>50</v>
      </c>
      <c r="N9" s="106">
        <f>IF(N6=0,0,$D6)</f>
        <v>50</v>
      </c>
      <c r="O9" s="106">
        <f t="shared" si="1"/>
        <v>50</v>
      </c>
      <c r="P9" s="41">
        <f t="shared" si="1"/>
        <v>50</v>
      </c>
      <c r="Q9" s="106">
        <f t="shared" ref="Q9:R9" si="2">IF(Q6=0,0,$D6)</f>
        <v>50</v>
      </c>
      <c r="R9" s="44">
        <f t="shared" si="2"/>
        <v>50</v>
      </c>
    </row>
    <row r="10" spans="1:18" x14ac:dyDescent="0.3">
      <c r="A10" s="134"/>
      <c r="B10" s="145"/>
      <c r="C10" s="147"/>
      <c r="D10" s="147"/>
      <c r="E10" s="31" t="s">
        <v>21</v>
      </c>
      <c r="F10" s="42">
        <f t="shared" ref="F10:R10" si="3">IF(F8&gt;1,$D6,F8*$D6)</f>
        <v>50</v>
      </c>
      <c r="G10" s="41">
        <f t="shared" si="3"/>
        <v>50</v>
      </c>
      <c r="H10" s="41">
        <f t="shared" si="3"/>
        <v>50</v>
      </c>
      <c r="I10" s="41">
        <f t="shared" si="3"/>
        <v>50</v>
      </c>
      <c r="J10" s="41">
        <f t="shared" si="3"/>
        <v>50</v>
      </c>
      <c r="K10" s="43">
        <f t="shared" si="3"/>
        <v>50</v>
      </c>
      <c r="L10" s="41">
        <f t="shared" si="3"/>
        <v>50</v>
      </c>
      <c r="M10" s="41">
        <f t="shared" si="3"/>
        <v>50</v>
      </c>
      <c r="N10" s="106">
        <f t="shared" si="3"/>
        <v>50</v>
      </c>
      <c r="O10" s="106">
        <f t="shared" si="3"/>
        <v>50</v>
      </c>
      <c r="P10" s="41">
        <f t="shared" si="3"/>
        <v>50</v>
      </c>
      <c r="Q10" s="106">
        <f t="shared" si="3"/>
        <v>50</v>
      </c>
      <c r="R10" s="44">
        <f t="shared" si="3"/>
        <v>50</v>
      </c>
    </row>
    <row r="11" spans="1:18" x14ac:dyDescent="0.3">
      <c r="A11" s="134"/>
      <c r="B11" s="145"/>
      <c r="C11" s="148"/>
      <c r="D11" s="148"/>
      <c r="E11" s="45" t="s">
        <v>55</v>
      </c>
      <c r="F11" s="47">
        <v>0</v>
      </c>
      <c r="G11" s="46">
        <f>(G7/$R6)*$D6</f>
        <v>4.1666666666666661</v>
      </c>
      <c r="H11" s="46">
        <f t="shared" ref="H11:R11" si="4">(H7/$R6)*$D6</f>
        <v>4.1666666666666661</v>
      </c>
      <c r="I11" s="46">
        <f t="shared" si="4"/>
        <v>4.1666666666666661</v>
      </c>
      <c r="J11" s="46">
        <f t="shared" si="4"/>
        <v>4.1666666666666661</v>
      </c>
      <c r="K11" s="48">
        <f t="shared" si="4"/>
        <v>4.1666666666666661</v>
      </c>
      <c r="L11" s="46">
        <f t="shared" si="4"/>
        <v>4.1666666666666661</v>
      </c>
      <c r="M11" s="46">
        <f t="shared" si="4"/>
        <v>4.1666666666666661</v>
      </c>
      <c r="N11" s="46">
        <f t="shared" si="4"/>
        <v>4.1666666666666661</v>
      </c>
      <c r="O11" s="46">
        <f t="shared" si="4"/>
        <v>4.1666666666666661</v>
      </c>
      <c r="P11" s="46">
        <f t="shared" si="4"/>
        <v>4.1666666666666661</v>
      </c>
      <c r="Q11" s="46">
        <f t="shared" si="4"/>
        <v>4.1666666666666661</v>
      </c>
      <c r="R11" s="49">
        <f t="shared" si="4"/>
        <v>50</v>
      </c>
    </row>
    <row r="12" spans="1:18" x14ac:dyDescent="0.3">
      <c r="A12" s="121"/>
      <c r="B12" s="122"/>
      <c r="C12" s="123"/>
      <c r="D12" s="122"/>
      <c r="E12" s="124" t="s">
        <v>56</v>
      </c>
      <c r="F12" s="50"/>
      <c r="G12" s="3"/>
      <c r="H12" s="3"/>
      <c r="I12" s="3"/>
      <c r="J12" s="3"/>
      <c r="K12" s="51"/>
      <c r="L12" s="3"/>
      <c r="M12" s="3"/>
      <c r="N12" s="107"/>
      <c r="O12" s="107"/>
      <c r="P12" s="3"/>
      <c r="Q12" s="107"/>
      <c r="R12" s="4"/>
    </row>
    <row r="13" spans="1:18" ht="16.5" customHeight="1" thickBot="1" x14ac:dyDescent="0.35">
      <c r="A13" s="135" t="s">
        <v>54</v>
      </c>
      <c r="B13" s="137">
        <v>2</v>
      </c>
      <c r="C13" s="139" t="s">
        <v>52</v>
      </c>
      <c r="D13" s="142">
        <v>50</v>
      </c>
      <c r="E13" s="52" t="s">
        <v>17</v>
      </c>
      <c r="F13" s="54">
        <v>0</v>
      </c>
      <c r="G13" s="53">
        <v>0</v>
      </c>
      <c r="H13" s="53">
        <v>1</v>
      </c>
      <c r="I13" s="53">
        <v>0</v>
      </c>
      <c r="J13" s="53">
        <v>0</v>
      </c>
      <c r="K13" s="55">
        <v>1</v>
      </c>
      <c r="L13" s="53">
        <v>0</v>
      </c>
      <c r="M13" s="53">
        <v>0</v>
      </c>
      <c r="N13" s="109">
        <v>1</v>
      </c>
      <c r="O13" s="53">
        <v>0</v>
      </c>
      <c r="P13" s="53">
        <v>0</v>
      </c>
      <c r="Q13" s="53">
        <v>1</v>
      </c>
      <c r="R13" s="56">
        <f>SUM(F13:Q13)</f>
        <v>4</v>
      </c>
    </row>
    <row r="14" spans="1:18" ht="15" thickBot="1" x14ac:dyDescent="0.35">
      <c r="A14" s="136"/>
      <c r="B14" s="138"/>
      <c r="C14" s="140"/>
      <c r="D14" s="140"/>
      <c r="E14" s="57" t="s">
        <v>18</v>
      </c>
      <c r="F14" s="34">
        <v>0</v>
      </c>
      <c r="G14" s="35">
        <v>0</v>
      </c>
      <c r="H14" s="102">
        <v>1</v>
      </c>
      <c r="I14" s="103">
        <v>0</v>
      </c>
      <c r="J14" s="35">
        <v>0</v>
      </c>
      <c r="K14" s="36">
        <v>1</v>
      </c>
      <c r="L14" s="99">
        <v>0</v>
      </c>
      <c r="M14" s="58">
        <v>0</v>
      </c>
      <c r="N14" s="59">
        <v>1</v>
      </c>
      <c r="O14" s="99">
        <v>0</v>
      </c>
      <c r="P14" s="58">
        <v>0</v>
      </c>
      <c r="Q14" s="59">
        <v>1</v>
      </c>
      <c r="R14" s="37">
        <f>SUM(F14:Q14)</f>
        <v>4</v>
      </c>
    </row>
    <row r="15" spans="1:18" x14ac:dyDescent="0.3">
      <c r="A15" s="136"/>
      <c r="B15" s="138"/>
      <c r="C15" s="140"/>
      <c r="D15" s="140"/>
      <c r="E15" s="57" t="s">
        <v>19</v>
      </c>
      <c r="F15" s="96">
        <f>IF(F13=0,0,F14/F13)</f>
        <v>0</v>
      </c>
      <c r="G15" s="110">
        <f t="shared" ref="G15:J15" si="5">IF(G13=0,0,G14/G13)</f>
        <v>0</v>
      </c>
      <c r="H15" s="110">
        <f t="shared" si="5"/>
        <v>1</v>
      </c>
      <c r="I15" s="110">
        <f t="shared" si="5"/>
        <v>0</v>
      </c>
      <c r="J15" s="95">
        <f t="shared" si="5"/>
        <v>0</v>
      </c>
      <c r="K15" s="61">
        <f t="shared" ref="K15:R15" si="6">IF(K13=0,1,K14/K13)</f>
        <v>1</v>
      </c>
      <c r="L15" s="60">
        <f>IF(L13=0,0,L14/L13)</f>
        <v>0</v>
      </c>
      <c r="M15" s="60">
        <f>IF(M13=0,0,M14/M13)</f>
        <v>0</v>
      </c>
      <c r="N15" s="60">
        <f>IF(N13=0,1,N14/N13)</f>
        <v>1</v>
      </c>
      <c r="O15" s="60">
        <f t="shared" ref="O15:P15" si="7">IF(O13=0,0,O14/O13)</f>
        <v>0</v>
      </c>
      <c r="P15" s="60">
        <f t="shared" si="7"/>
        <v>0</v>
      </c>
      <c r="Q15" s="95">
        <f t="shared" si="6"/>
        <v>1</v>
      </c>
      <c r="R15" s="62">
        <f t="shared" si="6"/>
        <v>1</v>
      </c>
    </row>
    <row r="16" spans="1:18" x14ac:dyDescent="0.3">
      <c r="A16" s="136"/>
      <c r="B16" s="138"/>
      <c r="C16" s="140"/>
      <c r="D16" s="140"/>
      <c r="E16" s="57" t="s">
        <v>20</v>
      </c>
      <c r="F16" s="64">
        <f>IF(F13=1,0,$D13)</f>
        <v>50</v>
      </c>
      <c r="G16" s="63">
        <f t="shared" ref="G16:P16" si="8">IF(G13=1,0,$D13)</f>
        <v>50</v>
      </c>
      <c r="H16" s="63">
        <f>IF(H13=0,0,$D13)</f>
        <v>50</v>
      </c>
      <c r="I16" s="63">
        <f t="shared" si="8"/>
        <v>50</v>
      </c>
      <c r="J16" s="63">
        <f t="shared" si="8"/>
        <v>50</v>
      </c>
      <c r="K16" s="65">
        <f>IF(K13=0,0,$D13)</f>
        <v>50</v>
      </c>
      <c r="L16" s="63">
        <f t="shared" si="8"/>
        <v>50</v>
      </c>
      <c r="M16" s="63">
        <f t="shared" si="8"/>
        <v>50</v>
      </c>
      <c r="N16" s="111">
        <f>IF(N13=0,0,$D13)</f>
        <v>50</v>
      </c>
      <c r="O16" s="111">
        <f t="shared" si="8"/>
        <v>50</v>
      </c>
      <c r="P16" s="63">
        <f t="shared" si="8"/>
        <v>50</v>
      </c>
      <c r="Q16" s="111">
        <f t="shared" ref="Q16:R16" si="9">IF(Q13=0,0,$D13)</f>
        <v>50</v>
      </c>
      <c r="R16" s="66">
        <f t="shared" si="9"/>
        <v>50</v>
      </c>
    </row>
    <row r="17" spans="1:18" x14ac:dyDescent="0.3">
      <c r="A17" s="136"/>
      <c r="B17" s="138"/>
      <c r="C17" s="140"/>
      <c r="D17" s="140"/>
      <c r="E17" s="57" t="s">
        <v>21</v>
      </c>
      <c r="F17" s="64">
        <f t="shared" ref="F17:R17" si="10">IF(F15&gt;1,$D13,F15*$D13)</f>
        <v>0</v>
      </c>
      <c r="G17" s="63">
        <f t="shared" si="10"/>
        <v>0</v>
      </c>
      <c r="H17" s="63">
        <f t="shared" si="10"/>
        <v>50</v>
      </c>
      <c r="I17" s="63">
        <f t="shared" si="10"/>
        <v>0</v>
      </c>
      <c r="J17" s="63">
        <f t="shared" si="10"/>
        <v>0</v>
      </c>
      <c r="K17" s="65">
        <f t="shared" si="10"/>
        <v>50</v>
      </c>
      <c r="L17" s="63">
        <f t="shared" si="10"/>
        <v>0</v>
      </c>
      <c r="M17" s="63">
        <f t="shared" si="10"/>
        <v>0</v>
      </c>
      <c r="N17" s="111">
        <f t="shared" si="10"/>
        <v>50</v>
      </c>
      <c r="O17" s="111">
        <f t="shared" si="10"/>
        <v>0</v>
      </c>
      <c r="P17" s="63">
        <f t="shared" si="10"/>
        <v>0</v>
      </c>
      <c r="Q17" s="111">
        <f t="shared" si="10"/>
        <v>50</v>
      </c>
      <c r="R17" s="66">
        <f t="shared" si="10"/>
        <v>50</v>
      </c>
    </row>
    <row r="18" spans="1:18" x14ac:dyDescent="0.3">
      <c r="A18" s="136"/>
      <c r="B18" s="138"/>
      <c r="C18" s="141"/>
      <c r="D18" s="141"/>
      <c r="E18" s="67" t="s">
        <v>22</v>
      </c>
      <c r="F18" s="69">
        <f t="shared" ref="F18:R18" si="11">(F14/$R13)*$D13</f>
        <v>0</v>
      </c>
      <c r="G18" s="68">
        <f t="shared" si="11"/>
        <v>0</v>
      </c>
      <c r="H18" s="68">
        <f t="shared" si="11"/>
        <v>12.5</v>
      </c>
      <c r="I18" s="68">
        <f t="shared" si="11"/>
        <v>0</v>
      </c>
      <c r="J18" s="68">
        <f t="shared" si="11"/>
        <v>0</v>
      </c>
      <c r="K18" s="70">
        <f t="shared" si="11"/>
        <v>12.5</v>
      </c>
      <c r="L18" s="68">
        <f t="shared" si="11"/>
        <v>0</v>
      </c>
      <c r="M18" s="68">
        <f t="shared" si="11"/>
        <v>0</v>
      </c>
      <c r="N18" s="68">
        <f t="shared" si="11"/>
        <v>12.5</v>
      </c>
      <c r="O18" s="68">
        <f t="shared" si="11"/>
        <v>0</v>
      </c>
      <c r="P18" s="68">
        <f t="shared" si="11"/>
        <v>0</v>
      </c>
      <c r="Q18" s="68">
        <f t="shared" si="11"/>
        <v>12.5</v>
      </c>
      <c r="R18" s="71">
        <f t="shared" si="11"/>
        <v>50</v>
      </c>
    </row>
    <row r="19" spans="1:18" x14ac:dyDescent="0.3">
      <c r="A19" s="72"/>
      <c r="B19" s="72"/>
      <c r="C19" s="72"/>
      <c r="D19" s="72"/>
      <c r="E19" s="72"/>
      <c r="F19" s="73"/>
      <c r="G19" s="72"/>
      <c r="H19" s="72"/>
      <c r="I19" s="72"/>
      <c r="J19" s="72"/>
      <c r="K19" s="74"/>
      <c r="L19" s="72"/>
      <c r="M19" s="72"/>
      <c r="N19" s="112"/>
      <c r="O19" s="112"/>
      <c r="P19" s="72"/>
      <c r="Q19" s="112"/>
      <c r="R19" s="72"/>
    </row>
    <row r="20" spans="1:18" x14ac:dyDescent="0.3">
      <c r="A20" s="1" t="s">
        <v>23</v>
      </c>
      <c r="B20" s="3"/>
      <c r="C20" s="152" t="s">
        <v>24</v>
      </c>
      <c r="D20" s="75">
        <f>D6+D13</f>
        <v>100</v>
      </c>
      <c r="E20" s="2" t="s">
        <v>25</v>
      </c>
      <c r="F20" s="76">
        <f>F18+F11</f>
        <v>0</v>
      </c>
      <c r="G20" s="4">
        <f t="shared" ref="G20:R20" si="12">G18+G11</f>
        <v>4.1666666666666661</v>
      </c>
      <c r="H20" s="4">
        <f t="shared" si="12"/>
        <v>16.666666666666664</v>
      </c>
      <c r="I20" s="4">
        <f t="shared" si="12"/>
        <v>4.1666666666666661</v>
      </c>
      <c r="J20" s="4">
        <f t="shared" si="12"/>
        <v>4.1666666666666661</v>
      </c>
      <c r="K20" s="77">
        <f t="shared" si="12"/>
        <v>16.666666666666664</v>
      </c>
      <c r="L20" s="4">
        <f t="shared" si="12"/>
        <v>4.1666666666666661</v>
      </c>
      <c r="M20" s="4">
        <f t="shared" si="12"/>
        <v>4.1666666666666661</v>
      </c>
      <c r="N20" s="113">
        <f t="shared" si="12"/>
        <v>16.666666666666664</v>
      </c>
      <c r="O20" s="113">
        <f t="shared" si="12"/>
        <v>4.1666666666666661</v>
      </c>
      <c r="P20" s="4">
        <f t="shared" si="12"/>
        <v>4.1666666666666661</v>
      </c>
      <c r="Q20" s="113">
        <f t="shared" si="12"/>
        <v>16.666666666666664</v>
      </c>
      <c r="R20" s="4">
        <f t="shared" si="12"/>
        <v>100</v>
      </c>
    </row>
    <row r="21" spans="1:18" x14ac:dyDescent="0.3">
      <c r="A21" s="153" t="s">
        <v>26</v>
      </c>
      <c r="B21" s="134"/>
      <c r="C21" s="134"/>
      <c r="D21" s="3"/>
      <c r="E21" s="2" t="s">
        <v>27</v>
      </c>
      <c r="F21" s="79">
        <f>F20/$D20</f>
        <v>0</v>
      </c>
      <c r="G21" s="78">
        <f t="shared" ref="G21:R21" si="13">G20/$D20</f>
        <v>4.1666666666666657E-2</v>
      </c>
      <c r="H21" s="78">
        <f t="shared" si="13"/>
        <v>0.16666666666666663</v>
      </c>
      <c r="I21" s="78">
        <f t="shared" si="13"/>
        <v>4.1666666666666657E-2</v>
      </c>
      <c r="J21" s="78">
        <f t="shared" si="13"/>
        <v>4.1666666666666657E-2</v>
      </c>
      <c r="K21" s="80">
        <f t="shared" si="13"/>
        <v>0.16666666666666663</v>
      </c>
      <c r="L21" s="78">
        <f t="shared" si="13"/>
        <v>4.1666666666666657E-2</v>
      </c>
      <c r="M21" s="78">
        <f t="shared" si="13"/>
        <v>4.1666666666666657E-2</v>
      </c>
      <c r="N21" s="114">
        <f t="shared" si="13"/>
        <v>0.16666666666666663</v>
      </c>
      <c r="O21" s="114">
        <f t="shared" si="13"/>
        <v>4.1666666666666657E-2</v>
      </c>
      <c r="P21" s="78">
        <f t="shared" si="13"/>
        <v>4.1666666666666657E-2</v>
      </c>
      <c r="Q21" s="114">
        <f t="shared" si="13"/>
        <v>0.16666666666666663</v>
      </c>
      <c r="R21" s="78">
        <f t="shared" si="13"/>
        <v>1</v>
      </c>
    </row>
    <row r="22" spans="1:18" x14ac:dyDescent="0.3">
      <c r="A22" s="1"/>
      <c r="B22" s="3"/>
      <c r="C22" s="5"/>
      <c r="D22" s="3"/>
      <c r="E22" s="2"/>
      <c r="F22" s="50"/>
      <c r="G22" s="3"/>
      <c r="H22" s="3"/>
      <c r="I22" s="3"/>
      <c r="J22" s="3"/>
      <c r="K22" s="51"/>
      <c r="L22" s="3"/>
      <c r="M22" s="3"/>
      <c r="N22" s="107"/>
      <c r="O22" s="107"/>
      <c r="P22" s="3"/>
      <c r="Q22" s="107"/>
      <c r="R22" s="3"/>
    </row>
    <row r="23" spans="1:18" x14ac:dyDescent="0.3">
      <c r="A23" s="1"/>
      <c r="B23" s="3"/>
      <c r="C23" s="6"/>
      <c r="D23" s="81">
        <f>D6+D13</f>
        <v>100</v>
      </c>
      <c r="E23" s="82" t="s">
        <v>28</v>
      </c>
      <c r="F23" s="84">
        <f>F9+F16</f>
        <v>100</v>
      </c>
      <c r="G23" s="83">
        <f t="shared" ref="G23:R24" si="14">G9+G16</f>
        <v>100</v>
      </c>
      <c r="H23" s="83">
        <f t="shared" si="14"/>
        <v>100</v>
      </c>
      <c r="I23" s="83">
        <f t="shared" si="14"/>
        <v>100</v>
      </c>
      <c r="J23" s="83">
        <f t="shared" si="14"/>
        <v>100</v>
      </c>
      <c r="K23" s="85">
        <f t="shared" si="14"/>
        <v>100</v>
      </c>
      <c r="L23" s="83">
        <f t="shared" si="14"/>
        <v>100</v>
      </c>
      <c r="M23" s="83">
        <f t="shared" si="14"/>
        <v>100</v>
      </c>
      <c r="N23" s="115">
        <f t="shared" si="14"/>
        <v>100</v>
      </c>
      <c r="O23" s="115">
        <f t="shared" si="14"/>
        <v>100</v>
      </c>
      <c r="P23" s="83">
        <f t="shared" si="14"/>
        <v>100</v>
      </c>
      <c r="Q23" s="115">
        <f t="shared" si="14"/>
        <v>100</v>
      </c>
      <c r="R23" s="83">
        <f t="shared" si="14"/>
        <v>100</v>
      </c>
    </row>
    <row r="24" spans="1:18" x14ac:dyDescent="0.3">
      <c r="A24" s="1"/>
      <c r="B24" s="3"/>
      <c r="C24" s="6"/>
      <c r="D24" s="81" t="s">
        <v>29</v>
      </c>
      <c r="E24" s="82" t="s">
        <v>30</v>
      </c>
      <c r="F24" s="84">
        <f>F10+F17</f>
        <v>50</v>
      </c>
      <c r="G24" s="83">
        <f t="shared" si="14"/>
        <v>50</v>
      </c>
      <c r="H24" s="83">
        <f t="shared" si="14"/>
        <v>100</v>
      </c>
      <c r="I24" s="83">
        <f t="shared" si="14"/>
        <v>50</v>
      </c>
      <c r="J24" s="83">
        <f t="shared" si="14"/>
        <v>50</v>
      </c>
      <c r="K24" s="85">
        <f t="shared" si="14"/>
        <v>100</v>
      </c>
      <c r="L24" s="83">
        <f t="shared" si="14"/>
        <v>50</v>
      </c>
      <c r="M24" s="83">
        <f t="shared" si="14"/>
        <v>50</v>
      </c>
      <c r="N24" s="115">
        <f t="shared" si="14"/>
        <v>100</v>
      </c>
      <c r="O24" s="115">
        <f t="shared" si="14"/>
        <v>50</v>
      </c>
      <c r="P24" s="83">
        <f t="shared" si="14"/>
        <v>50</v>
      </c>
      <c r="Q24" s="115">
        <f t="shared" si="14"/>
        <v>100</v>
      </c>
      <c r="R24" s="83">
        <f t="shared" si="14"/>
        <v>100</v>
      </c>
    </row>
    <row r="25" spans="1:18" ht="15" thickBot="1" x14ac:dyDescent="0.35">
      <c r="A25" s="1"/>
      <c r="B25" s="3"/>
      <c r="C25" s="6"/>
      <c r="D25" s="81" t="s">
        <v>31</v>
      </c>
      <c r="E25" s="82" t="s">
        <v>32</v>
      </c>
      <c r="F25" s="87">
        <f t="shared" ref="F25:R25" si="15">F24/F23</f>
        <v>0.5</v>
      </c>
      <c r="G25" s="86">
        <f t="shared" si="15"/>
        <v>0.5</v>
      </c>
      <c r="H25" s="86">
        <f t="shared" si="15"/>
        <v>1</v>
      </c>
      <c r="I25" s="86">
        <f t="shared" si="15"/>
        <v>0.5</v>
      </c>
      <c r="J25" s="86">
        <f t="shared" si="15"/>
        <v>0.5</v>
      </c>
      <c r="K25" s="88">
        <f t="shared" si="15"/>
        <v>1</v>
      </c>
      <c r="L25" s="86">
        <f t="shared" si="15"/>
        <v>0.5</v>
      </c>
      <c r="M25" s="86">
        <f t="shared" si="15"/>
        <v>0.5</v>
      </c>
      <c r="N25" s="117">
        <f t="shared" si="15"/>
        <v>1</v>
      </c>
      <c r="O25" s="116">
        <f t="shared" si="15"/>
        <v>0.5</v>
      </c>
      <c r="P25" s="86">
        <f t="shared" si="15"/>
        <v>0.5</v>
      </c>
      <c r="Q25" s="116">
        <f t="shared" si="15"/>
        <v>1</v>
      </c>
      <c r="R25" s="86">
        <f t="shared" si="15"/>
        <v>1</v>
      </c>
    </row>
    <row r="26" spans="1:18" ht="15" thickBot="1" x14ac:dyDescent="0.35">
      <c r="A26" s="89"/>
      <c r="B26" s="7"/>
      <c r="C26" s="25"/>
      <c r="D26" s="7"/>
      <c r="E26" s="8" t="s">
        <v>33</v>
      </c>
      <c r="F26" s="97">
        <f>(F10+F17)/100</f>
        <v>0.5</v>
      </c>
      <c r="G26" s="91">
        <f t="shared" ref="G26:R26" si="16">(G10+G17)/100</f>
        <v>0.5</v>
      </c>
      <c r="H26" s="92">
        <f t="shared" si="16"/>
        <v>1</v>
      </c>
      <c r="I26" s="90">
        <f t="shared" si="16"/>
        <v>0.5</v>
      </c>
      <c r="J26" s="91">
        <f t="shared" si="16"/>
        <v>0.5</v>
      </c>
      <c r="K26" s="101">
        <f t="shared" si="16"/>
        <v>1</v>
      </c>
      <c r="L26" s="100">
        <f t="shared" si="16"/>
        <v>0.5</v>
      </c>
      <c r="M26" s="91">
        <f t="shared" si="16"/>
        <v>0.5</v>
      </c>
      <c r="N26" s="92">
        <f t="shared" si="16"/>
        <v>1</v>
      </c>
      <c r="O26" s="93">
        <f t="shared" si="16"/>
        <v>0.5</v>
      </c>
      <c r="P26" s="93">
        <f t="shared" si="16"/>
        <v>0.5</v>
      </c>
      <c r="Q26" s="119">
        <f t="shared" si="16"/>
        <v>1</v>
      </c>
      <c r="R26" s="118">
        <f t="shared" si="16"/>
        <v>1</v>
      </c>
    </row>
    <row r="27" spans="1:18" ht="15" thickBot="1" x14ac:dyDescent="0.35">
      <c r="A27" s="89"/>
      <c r="B27" s="7"/>
      <c r="C27" s="25"/>
      <c r="D27" s="7"/>
      <c r="E27" s="25"/>
      <c r="F27" s="125">
        <f>SUM(F26+G26+H26)/3</f>
        <v>0.66666666666666663</v>
      </c>
      <c r="G27" s="126"/>
      <c r="H27" s="127"/>
      <c r="I27" s="125">
        <f t="shared" ref="I27" si="17">SUM(I26+J26+K26)/3</f>
        <v>0.66666666666666663</v>
      </c>
      <c r="J27" s="126"/>
      <c r="K27" s="127"/>
      <c r="L27" s="125">
        <f t="shared" ref="L27" si="18">SUM(L26+M26+N26)/3</f>
        <v>0.66666666666666663</v>
      </c>
      <c r="M27" s="126"/>
      <c r="N27" s="127"/>
      <c r="O27" s="128">
        <f t="shared" ref="O27" si="19">SUM(O26+P26+Q26)/3</f>
        <v>0.66666666666666663</v>
      </c>
      <c r="P27" s="128"/>
      <c r="Q27" s="129"/>
      <c r="R27" s="9" t="s">
        <v>34</v>
      </c>
    </row>
    <row r="28" spans="1:18" x14ac:dyDescent="0.3">
      <c r="A28" s="89"/>
      <c r="B28" s="7"/>
      <c r="C28" s="25"/>
      <c r="D28" s="7"/>
      <c r="E28" s="25"/>
      <c r="F28" s="130" t="s">
        <v>35</v>
      </c>
      <c r="G28" s="130"/>
      <c r="H28" s="130"/>
      <c r="I28" s="130" t="s">
        <v>36</v>
      </c>
      <c r="J28" s="130"/>
      <c r="K28" s="130"/>
      <c r="L28" s="130" t="s">
        <v>37</v>
      </c>
      <c r="M28" s="130"/>
      <c r="N28" s="130"/>
      <c r="O28" s="130" t="s">
        <v>38</v>
      </c>
      <c r="P28" s="130"/>
      <c r="Q28" s="130"/>
      <c r="R28" s="3"/>
    </row>
    <row r="29" spans="1:18" x14ac:dyDescent="0.3">
      <c r="A29" s="1"/>
      <c r="B29" s="3"/>
      <c r="C29" s="5"/>
      <c r="D29" s="3"/>
      <c r="E29" s="2"/>
      <c r="F29" s="3"/>
      <c r="G29" s="3"/>
      <c r="H29" s="3"/>
      <c r="I29" s="3"/>
      <c r="J29" s="3"/>
      <c r="K29" s="3"/>
      <c r="L29" s="4"/>
      <c r="M29" s="4"/>
      <c r="N29" s="4"/>
      <c r="O29" s="4"/>
      <c r="P29" s="4"/>
      <c r="Q29" s="4"/>
      <c r="R29" s="3"/>
    </row>
    <row r="30" spans="1:18" x14ac:dyDescent="0.3">
      <c r="A30" s="10"/>
      <c r="B30" s="11"/>
      <c r="C30" s="12"/>
      <c r="D30" s="13"/>
      <c r="E30" s="14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</sheetData>
  <mergeCells count="36">
    <mergeCell ref="C20:C21"/>
    <mergeCell ref="A21:B21"/>
    <mergeCell ref="A1:R3"/>
    <mergeCell ref="A4:B5"/>
    <mergeCell ref="C4:C5"/>
    <mergeCell ref="D4:D5"/>
    <mergeCell ref="E4:E5"/>
    <mergeCell ref="F4:F5"/>
    <mergeCell ref="G4:G5"/>
    <mergeCell ref="H4:H5"/>
    <mergeCell ref="I4:I5"/>
    <mergeCell ref="J4:J5"/>
    <mergeCell ref="Q4:Q5"/>
    <mergeCell ref="R4:R5"/>
    <mergeCell ref="L4:L5"/>
    <mergeCell ref="M4:M5"/>
    <mergeCell ref="N4:N5"/>
    <mergeCell ref="O4:O5"/>
    <mergeCell ref="P4:P5"/>
    <mergeCell ref="A13:A18"/>
    <mergeCell ref="B13:B18"/>
    <mergeCell ref="C13:C18"/>
    <mergeCell ref="D13:D18"/>
    <mergeCell ref="A6:A11"/>
    <mergeCell ref="B6:B11"/>
    <mergeCell ref="C6:C11"/>
    <mergeCell ref="D6:D11"/>
    <mergeCell ref="K4:K5"/>
    <mergeCell ref="I27:K27"/>
    <mergeCell ref="L27:N27"/>
    <mergeCell ref="O27:Q27"/>
    <mergeCell ref="F28:H28"/>
    <mergeCell ref="I28:K28"/>
    <mergeCell ref="L28:N28"/>
    <mergeCell ref="O28:Q28"/>
    <mergeCell ref="F27:H2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E57AD-C8A6-489C-AAAA-1176DCC4456E}">
  <dimension ref="A1:Q71"/>
  <sheetViews>
    <sheetView topLeftCell="A34" workbookViewId="0">
      <selection activeCell="D37" sqref="D37"/>
    </sheetView>
  </sheetViews>
  <sheetFormatPr baseColWidth="10" defaultRowHeight="14.4" x14ac:dyDescent="0.3"/>
  <sheetData>
    <row r="1" spans="1:17" ht="24" customHeight="1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0">
        <v>2015</v>
      </c>
      <c r="M2" s="160"/>
      <c r="N2" s="160">
        <v>2016</v>
      </c>
      <c r="O2" s="160"/>
      <c r="P2" s="160">
        <v>2017</v>
      </c>
      <c r="Q2" s="160"/>
    </row>
    <row r="3" spans="1:17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8"/>
      <c r="M3" s="19" t="s">
        <v>39</v>
      </c>
      <c r="N3" s="18">
        <v>1</v>
      </c>
      <c r="O3" s="19" t="s">
        <v>39</v>
      </c>
      <c r="P3" s="18">
        <v>1</v>
      </c>
      <c r="Q3" s="19" t="s">
        <v>39</v>
      </c>
    </row>
    <row r="4" spans="1:17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8"/>
      <c r="M4" s="19" t="s">
        <v>40</v>
      </c>
      <c r="N4" s="18">
        <v>1</v>
      </c>
      <c r="O4" s="19" t="s">
        <v>40</v>
      </c>
      <c r="P4" s="18">
        <v>1</v>
      </c>
      <c r="Q4" s="19" t="s">
        <v>40</v>
      </c>
    </row>
    <row r="5" spans="1:17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8"/>
      <c r="M5" s="19" t="s">
        <v>41</v>
      </c>
      <c r="N5" s="18">
        <v>0.45</v>
      </c>
      <c r="O5" s="19" t="s">
        <v>41</v>
      </c>
      <c r="P5" s="18">
        <v>1</v>
      </c>
      <c r="Q5" s="19" t="s">
        <v>41</v>
      </c>
    </row>
    <row r="6" spans="1:17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8"/>
      <c r="M6" s="19" t="s">
        <v>42</v>
      </c>
      <c r="N6" s="18">
        <v>0.87180000000000002</v>
      </c>
      <c r="O6" s="19" t="s">
        <v>42</v>
      </c>
      <c r="P6" s="18">
        <v>1</v>
      </c>
      <c r="Q6" s="19" t="s">
        <v>42</v>
      </c>
    </row>
    <row r="7" spans="1:17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8"/>
      <c r="M7" s="19" t="s">
        <v>43</v>
      </c>
      <c r="N7" s="18">
        <v>0.89</v>
      </c>
      <c r="O7" s="19" t="s">
        <v>43</v>
      </c>
      <c r="P7" s="18">
        <v>1</v>
      </c>
      <c r="Q7" s="19" t="s">
        <v>43</v>
      </c>
    </row>
    <row r="8" spans="1:17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8"/>
      <c r="M8" s="19" t="s">
        <v>44</v>
      </c>
      <c r="N8" s="18">
        <v>0.45</v>
      </c>
      <c r="O8" s="19" t="s">
        <v>44</v>
      </c>
      <c r="P8" s="18">
        <v>1</v>
      </c>
      <c r="Q8" s="19" t="s">
        <v>44</v>
      </c>
    </row>
    <row r="9" spans="1:17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8"/>
      <c r="M9" s="19"/>
      <c r="N9" s="18"/>
      <c r="O9" s="19"/>
      <c r="P9" s="16"/>
      <c r="Q9" s="16"/>
    </row>
    <row r="10" spans="1:17" x14ac:dyDescent="0.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8"/>
      <c r="M10" s="19"/>
      <c r="N10" s="18"/>
      <c r="O10" s="19"/>
      <c r="P10" s="16"/>
      <c r="Q10" s="16"/>
    </row>
    <row r="11" spans="1:17" x14ac:dyDescent="0.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8"/>
      <c r="M11" s="19"/>
      <c r="N11" s="18"/>
      <c r="O11" s="19"/>
      <c r="P11" s="16"/>
      <c r="Q11" s="16"/>
    </row>
    <row r="12" spans="1:17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8"/>
      <c r="M12" s="19"/>
      <c r="N12" s="18"/>
      <c r="O12" s="19"/>
      <c r="P12" s="16"/>
      <c r="Q12" s="16"/>
    </row>
    <row r="13" spans="1:17" x14ac:dyDescent="0.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8"/>
      <c r="M13" s="19"/>
      <c r="N13" s="18"/>
      <c r="O13" s="19"/>
      <c r="P13" s="16"/>
      <c r="Q13" s="16"/>
    </row>
    <row r="14" spans="1:17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8"/>
      <c r="M14" s="19"/>
      <c r="N14" s="18"/>
      <c r="O14" s="19"/>
      <c r="P14" s="16"/>
      <c r="Q14" s="16"/>
    </row>
    <row r="15" spans="1:17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20">
        <f>SUM(L3:L14)/6</f>
        <v>0</v>
      </c>
      <c r="M15" s="16" t="s">
        <v>45</v>
      </c>
      <c r="N15" s="21">
        <f>SUM(N3:N14)/6</f>
        <v>0.77696666666666669</v>
      </c>
      <c r="O15" s="16" t="s">
        <v>45</v>
      </c>
      <c r="P15" s="21">
        <f>SUM(P3:P14)/6</f>
        <v>1</v>
      </c>
      <c r="Q15" s="16" t="s">
        <v>45</v>
      </c>
    </row>
    <row r="16" spans="1:17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22">
        <f>SUM(L15/11)</f>
        <v>0</v>
      </c>
      <c r="M16" s="16" t="s">
        <v>46</v>
      </c>
      <c r="N16" s="20">
        <f>SUM(N15/10)</f>
        <v>7.7696666666666664E-2</v>
      </c>
      <c r="O16" s="16" t="s">
        <v>46</v>
      </c>
      <c r="P16" s="20">
        <f>SUM(P15/10)</f>
        <v>0.1</v>
      </c>
      <c r="Q16" s="16" t="s">
        <v>46</v>
      </c>
    </row>
    <row r="17" spans="1:17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23"/>
      <c r="O25" s="16"/>
      <c r="P25" s="16"/>
      <c r="Q25" s="16"/>
    </row>
    <row r="26" spans="1:17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x14ac:dyDescent="0.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x14ac:dyDescent="0.3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x14ac:dyDescent="0.3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9" spans="1:17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0">
        <v>2017</v>
      </c>
      <c r="M40" s="160"/>
      <c r="N40" s="160">
        <v>2018</v>
      </c>
      <c r="O40" s="160"/>
      <c r="P40" s="160">
        <v>2019</v>
      </c>
      <c r="Q40" s="160"/>
    </row>
    <row r="41" spans="1:17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4">
        <v>1</v>
      </c>
      <c r="M41" s="17" t="s">
        <v>47</v>
      </c>
      <c r="N41" s="24">
        <v>1</v>
      </c>
      <c r="O41" s="17" t="s">
        <v>47</v>
      </c>
      <c r="P41" s="24">
        <v>1</v>
      </c>
      <c r="Q41" s="94" t="s">
        <v>47</v>
      </c>
    </row>
    <row r="42" spans="1:17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24">
        <v>1</v>
      </c>
      <c r="M42" s="17" t="s">
        <v>48</v>
      </c>
      <c r="N42" s="24">
        <v>0.5</v>
      </c>
      <c r="O42" s="17" t="s">
        <v>48</v>
      </c>
      <c r="P42" s="24">
        <v>1</v>
      </c>
      <c r="Q42" s="94" t="s">
        <v>48</v>
      </c>
    </row>
    <row r="43" spans="1:17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24">
        <v>1</v>
      </c>
      <c r="M43" s="17" t="s">
        <v>49</v>
      </c>
      <c r="N43" s="24">
        <v>1</v>
      </c>
      <c r="O43" s="17" t="s">
        <v>49</v>
      </c>
      <c r="P43" s="24">
        <v>1</v>
      </c>
      <c r="Q43" s="94" t="s">
        <v>49</v>
      </c>
    </row>
    <row r="44" spans="1:17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24">
        <v>1</v>
      </c>
      <c r="M44" s="17" t="s">
        <v>50</v>
      </c>
      <c r="N44" s="24">
        <v>0</v>
      </c>
      <c r="O44" s="17" t="s">
        <v>50</v>
      </c>
      <c r="P44" s="24"/>
      <c r="Q44" s="94" t="s">
        <v>50</v>
      </c>
    </row>
    <row r="45" spans="1:17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24"/>
      <c r="M45" s="17"/>
      <c r="N45" s="24"/>
      <c r="O45" s="17"/>
      <c r="P45" s="16"/>
      <c r="Q45" s="16"/>
    </row>
    <row r="46" spans="1:17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24"/>
      <c r="M46" s="16"/>
      <c r="N46" s="24"/>
      <c r="O46" s="16"/>
      <c r="P46" s="16"/>
      <c r="Q46" s="16"/>
    </row>
    <row r="47" spans="1:17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1:17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1:17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7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21">
        <f>SUM(L41:L52)/4</f>
        <v>1</v>
      </c>
      <c r="M53" t="s">
        <v>45</v>
      </c>
      <c r="N53" s="21">
        <f>SUM(N41:N52)/4</f>
        <v>0.625</v>
      </c>
      <c r="O53" t="s">
        <v>45</v>
      </c>
      <c r="P53" s="16"/>
      <c r="Q53" s="16"/>
    </row>
    <row r="54" spans="1:17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22">
        <f>SUM(L53/10)</f>
        <v>0.1</v>
      </c>
      <c r="M54" t="s">
        <v>46</v>
      </c>
      <c r="N54" s="22">
        <f>SUM(N53/10)</f>
        <v>6.25E-2</v>
      </c>
      <c r="O54" t="s">
        <v>46</v>
      </c>
      <c r="P54" s="16"/>
      <c r="Q54" s="16"/>
    </row>
    <row r="55" spans="1:17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17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7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1:17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1:17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1:17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1:17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1:17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1:17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1:17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1:17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1:17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1:17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1:17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1:17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1:17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1:17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</sheetData>
  <mergeCells count="6">
    <mergeCell ref="L2:M2"/>
    <mergeCell ref="N2:O2"/>
    <mergeCell ref="P2:Q2"/>
    <mergeCell ref="L40:M40"/>
    <mergeCell ref="N40:O40"/>
    <mergeCell ref="P40:Q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Ramo XXXIII</vt:lpstr>
      <vt:lpstr>graficas de compracion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JOSELIN</dc:creator>
  <cp:lastModifiedBy>Teso 21</cp:lastModifiedBy>
  <dcterms:created xsi:type="dcterms:W3CDTF">2019-04-04T19:35:20Z</dcterms:created>
  <dcterms:modified xsi:type="dcterms:W3CDTF">2022-04-25T19:36:20Z</dcterms:modified>
</cp:coreProperties>
</file>